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hbec\Desktop\Bureau PhB France\SITE WEB LIBERTAT\Graphiques occurrences conceptuelles\"/>
    </mc:Choice>
  </mc:AlternateContent>
  <xr:revisionPtr revIDLastSave="0" documentId="13_ncr:1_{091C0930-EB0D-4B8C-A0F0-5499C8D3A175}" xr6:coauthVersionLast="36" xr6:coauthVersionMax="47" xr10:uidLastSave="{00000000-0000-0000-0000-000000000000}"/>
  <bookViews>
    <workbookView xWindow="-120" yWindow="-120" windowWidth="20736" windowHeight="11160" tabRatio="589" xr2:uid="{44E47C27-EBC9-4884-AF0F-A5B7C75A0E55}"/>
  </bookViews>
  <sheets>
    <sheet name="CONCEPTS" sheetId="2" r:id="rId1"/>
    <sheet name="AUTEURS" sheetId="3" r:id="rId2"/>
  </sheets>
  <definedNames>
    <definedName name="_xlnm._FilterDatabase" localSheetId="1" hidden="1">AUTEURS!$A$57:$B$119</definedName>
    <definedName name="_xlnm._FilterDatabase" localSheetId="0" hidden="1">CONCEPTS!#REF!</definedName>
    <definedName name="Amas__moléculaire">CONCEPTS!$B$1</definedName>
    <definedName name="D_impatience" localSheetId="0">CONCEPTS!#REF!</definedName>
    <definedName name="D_impatience">#REF!</definedName>
    <definedName name="Impatience" localSheetId="0">CONCEPTS!#REF!</definedName>
    <definedName name="Impatience">#REF!</definedName>
    <definedName name="Les_bancs" localSheetId="0">CONCEPTS!$V:$V</definedName>
    <definedName name="Les_bancs">#REF!</definedName>
    <definedName name="_xlnm.Print_Area" localSheetId="1">AUTEURS!$A$1:$J$29</definedName>
    <definedName name="_xlnm.Print_Area" localSheetId="0">CONCEPTS!$A$1:$Y$30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B24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D90" i="3"/>
  <c r="Y90" i="3" s="1"/>
  <c r="Y89" i="3"/>
  <c r="Y88" i="3"/>
  <c r="Y87" i="3"/>
  <c r="D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D66" i="3"/>
  <c r="Y66" i="3" s="1"/>
  <c r="Y65" i="3"/>
  <c r="Y64" i="3"/>
  <c r="Y63" i="3"/>
  <c r="Y62" i="3"/>
  <c r="Y61" i="3"/>
  <c r="Y60" i="3"/>
  <c r="Y58" i="3"/>
  <c r="BL55" i="3"/>
  <c r="AR55" i="3"/>
  <c r="B25" i="3" l="1"/>
  <c r="Y124" i="3"/>
  <c r="B21" i="2"/>
  <c r="B2" i="2"/>
  <c r="B24" i="2" l="1"/>
  <c r="B23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Y62" i="2"/>
  <c r="Y149" i="2"/>
  <c r="Y148" i="2"/>
  <c r="Y147" i="2"/>
  <c r="D146" i="2"/>
  <c r="Y146" i="2" s="1"/>
  <c r="Y145" i="2"/>
  <c r="D145" i="2"/>
  <c r="D144" i="2"/>
  <c r="Y144" i="2" s="1"/>
  <c r="Y143" i="2"/>
  <c r="D142" i="2"/>
  <c r="Y142" i="2" s="1"/>
  <c r="D141" i="2"/>
  <c r="Y141" i="2" s="1"/>
  <c r="D140" i="2"/>
  <c r="Y140" i="2" s="1"/>
  <c r="Y139" i="2"/>
  <c r="D139" i="2"/>
  <c r="Y138" i="2"/>
  <c r="Y137" i="2"/>
  <c r="Y136" i="2"/>
  <c r="D136" i="2"/>
  <c r="Y135" i="2"/>
  <c r="Y134" i="2"/>
  <c r="Y133" i="2"/>
  <c r="D133" i="2"/>
  <c r="Y132" i="2"/>
  <c r="Y131" i="2"/>
  <c r="Y130" i="2"/>
  <c r="Y129" i="2"/>
  <c r="D129" i="2"/>
  <c r="Y128" i="2"/>
  <c r="D128" i="2"/>
  <c r="D127" i="2"/>
  <c r="Y127" i="2" s="1"/>
  <c r="D126" i="2"/>
  <c r="Y126" i="2" s="1"/>
  <c r="Y125" i="2"/>
  <c r="Y124" i="2"/>
  <c r="D124" i="2"/>
  <c r="Y123" i="2"/>
  <c r="D122" i="2"/>
  <c r="Y122" i="2" s="1"/>
  <c r="D121" i="2"/>
  <c r="Y121" i="2" s="1"/>
  <c r="Y120" i="2"/>
  <c r="D119" i="2"/>
  <c r="Y119" i="2" s="1"/>
  <c r="Y118" i="2"/>
  <c r="D118" i="2"/>
  <c r="D117" i="2"/>
  <c r="Y117" i="2" s="1"/>
  <c r="Y116" i="2"/>
  <c r="D116" i="2"/>
  <c r="Y115" i="2"/>
  <c r="Y114" i="2"/>
  <c r="Y113" i="2"/>
  <c r="D113" i="2"/>
  <c r="D112" i="2"/>
  <c r="Y112" i="2" s="1"/>
  <c r="Y111" i="2"/>
  <c r="Y110" i="2"/>
  <c r="D110" i="2"/>
  <c r="Y109" i="2"/>
  <c r="D109" i="2"/>
  <c r="Y108" i="2"/>
  <c r="D107" i="2"/>
  <c r="Y107" i="2" s="1"/>
  <c r="Y106" i="2"/>
  <c r="Y105" i="2"/>
  <c r="D105" i="2"/>
  <c r="Y104" i="2"/>
  <c r="Y103" i="2"/>
  <c r="D102" i="2"/>
  <c r="Y102" i="2" s="1"/>
  <c r="Y101" i="2"/>
  <c r="Y100" i="2"/>
  <c r="Y99" i="2"/>
  <c r="D99" i="2"/>
  <c r="Y98" i="2"/>
  <c r="D98" i="2"/>
  <c r="D97" i="2"/>
  <c r="Y97" i="2" s="1"/>
  <c r="D96" i="2"/>
  <c r="Y96" i="2" s="1"/>
  <c r="Y95" i="2"/>
  <c r="D95" i="2"/>
  <c r="Y94" i="2"/>
  <c r="Y93" i="2"/>
  <c r="D93" i="2"/>
  <c r="D92" i="2"/>
  <c r="Y92" i="2" s="1"/>
  <c r="D91" i="2"/>
  <c r="Y91" i="2" s="1"/>
  <c r="Y90" i="2"/>
  <c r="Y89" i="2"/>
  <c r="D89" i="2"/>
  <c r="D88" i="2"/>
  <c r="Y88" i="2" s="1"/>
  <c r="Y87" i="2"/>
  <c r="Y86" i="2"/>
  <c r="Y85" i="2"/>
  <c r="D85" i="2"/>
  <c r="Y84" i="2"/>
  <c r="Y83" i="2"/>
  <c r="D83" i="2"/>
  <c r="Y82" i="2"/>
  <c r="Y81" i="2"/>
  <c r="D80" i="2"/>
  <c r="Y80" i="2" s="1"/>
  <c r="Y79" i="2"/>
  <c r="Y78" i="2"/>
  <c r="D78" i="2"/>
  <c r="Y77" i="2"/>
  <c r="D76" i="2"/>
  <c r="Y76" i="2" s="1"/>
  <c r="Y75" i="2"/>
  <c r="Y74" i="2"/>
  <c r="D74" i="2"/>
  <c r="D73" i="2"/>
  <c r="Y73" i="2" s="1"/>
  <c r="D72" i="2"/>
  <c r="Y72" i="2" s="1"/>
  <c r="Y71" i="2"/>
  <c r="Y70" i="2"/>
  <c r="Y69" i="2"/>
  <c r="Y68" i="2"/>
  <c r="Y67" i="2"/>
  <c r="Y66" i="2"/>
  <c r="D66" i="2"/>
  <c r="Y65" i="2"/>
  <c r="Y64" i="2"/>
  <c r="Y63" i="2"/>
  <c r="D62" i="2"/>
  <c r="D55" i="3" l="1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B55" i="3"/>
  <c r="BO55" i="3"/>
  <c r="BN55" i="3"/>
  <c r="BM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Q55" i="3"/>
  <c r="AP55" i="3"/>
  <c r="AO55" i="3"/>
  <c r="AN55" i="3"/>
  <c r="AM55" i="3"/>
  <c r="AL55" i="3"/>
  <c r="AK55" i="3"/>
  <c r="AJ55" i="3"/>
  <c r="AI55" i="3"/>
  <c r="AG55" i="3"/>
  <c r="AF55" i="3"/>
  <c r="AD55" i="3"/>
  <c r="AC55" i="3"/>
  <c r="AB55" i="3"/>
  <c r="AA55" i="3"/>
  <c r="Z55" i="3"/>
  <c r="Y55" i="3"/>
  <c r="X55" i="3"/>
  <c r="W55" i="3"/>
  <c r="V55" i="3"/>
  <c r="U55" i="3"/>
  <c r="T55" i="3"/>
  <c r="S55" i="3"/>
  <c r="AH34" i="3"/>
  <c r="AH55" i="3" s="1"/>
  <c r="AE34" i="3"/>
  <c r="AE55" i="3" s="1"/>
  <c r="J34" i="3"/>
  <c r="CK59" i="2"/>
  <c r="CJ59" i="2"/>
  <c r="CI59" i="2"/>
  <c r="CE59" i="2"/>
  <c r="BZ59" i="2"/>
  <c r="BY59" i="2"/>
  <c r="BW59" i="2"/>
  <c r="BV59" i="2"/>
  <c r="BT59" i="2"/>
  <c r="BS59" i="2"/>
  <c r="BR59" i="2"/>
  <c r="BM59" i="2"/>
  <c r="BK59" i="2"/>
  <c r="BH59" i="2"/>
  <c r="BC59" i="2"/>
  <c r="BB59" i="2"/>
  <c r="AY59" i="2"/>
  <c r="AV59" i="2"/>
  <c r="AT59" i="2"/>
  <c r="AR59" i="2"/>
  <c r="AQ59" i="2"/>
  <c r="AO59" i="2"/>
  <c r="AN59" i="2"/>
  <c r="AH59" i="2"/>
  <c r="AD59" i="2"/>
  <c r="AA59" i="2"/>
  <c r="Z59" i="2"/>
  <c r="X59" i="2"/>
  <c r="V59" i="2"/>
  <c r="U59" i="2"/>
  <c r="S59" i="2"/>
  <c r="Q59" i="2"/>
  <c r="O59" i="2"/>
  <c r="K59" i="2"/>
  <c r="J59" i="2"/>
  <c r="I59" i="2"/>
  <c r="H59" i="2"/>
  <c r="G59" i="2"/>
  <c r="E59" i="2"/>
  <c r="D59" i="2"/>
  <c r="C59" i="2"/>
  <c r="CH38" i="2"/>
  <c r="CH59" i="2" s="1"/>
  <c r="CG38" i="2"/>
  <c r="CG59" i="2" s="1"/>
  <c r="CF38" i="2"/>
  <c r="CF59" i="2" s="1"/>
  <c r="CD38" i="2"/>
  <c r="CD59" i="2" s="1"/>
  <c r="CC38" i="2"/>
  <c r="CC59" i="2" s="1"/>
  <c r="CB38" i="2"/>
  <c r="CB59" i="2" s="1"/>
  <c r="CA38" i="2"/>
  <c r="CA59" i="2" s="1"/>
  <c r="BX38" i="2"/>
  <c r="BX59" i="2" s="1"/>
  <c r="BU38" i="2"/>
  <c r="BU59" i="2" s="1"/>
  <c r="BQ38" i="2"/>
  <c r="BQ59" i="2" s="1"/>
  <c r="BP38" i="2"/>
  <c r="BP59" i="2" s="1"/>
  <c r="BO38" i="2"/>
  <c r="BO59" i="2" s="1"/>
  <c r="BN38" i="2"/>
  <c r="BN59" i="2" s="1"/>
  <c r="BL38" i="2"/>
  <c r="BL59" i="2" s="1"/>
  <c r="BJ38" i="2"/>
  <c r="BJ59" i="2" s="1"/>
  <c r="BI38" i="2"/>
  <c r="BI59" i="2" s="1"/>
  <c r="BG38" i="2"/>
  <c r="BG59" i="2" s="1"/>
  <c r="BF38" i="2"/>
  <c r="BF59" i="2" s="1"/>
  <c r="BE38" i="2"/>
  <c r="BE59" i="2" s="1"/>
  <c r="BD38" i="2"/>
  <c r="BD59" i="2" s="1"/>
  <c r="BA38" i="2"/>
  <c r="BA59" i="2" s="1"/>
  <c r="AZ38" i="2"/>
  <c r="AZ59" i="2" s="1"/>
  <c r="AX38" i="2"/>
  <c r="AX59" i="2" s="1"/>
  <c r="AW38" i="2"/>
  <c r="AW59" i="2" s="1"/>
  <c r="AU38" i="2"/>
  <c r="AU59" i="2" s="1"/>
  <c r="AS38" i="2"/>
  <c r="AS59" i="2" s="1"/>
  <c r="AP38" i="2"/>
  <c r="AP59" i="2" s="1"/>
  <c r="AM38" i="2"/>
  <c r="AM59" i="2" s="1"/>
  <c r="AL38" i="2"/>
  <c r="AL59" i="2" s="1"/>
  <c r="AK38" i="2"/>
  <c r="AK59" i="2" s="1"/>
  <c r="AJ38" i="2"/>
  <c r="AJ59" i="2" s="1"/>
  <c r="AI38" i="2"/>
  <c r="AI59" i="2" s="1"/>
  <c r="AG38" i="2"/>
  <c r="AG59" i="2" s="1"/>
  <c r="AF38" i="2"/>
  <c r="AF59" i="2" s="1"/>
  <c r="AE38" i="2"/>
  <c r="AE59" i="2" s="1"/>
  <c r="AC38" i="2"/>
  <c r="AC59" i="2" s="1"/>
  <c r="AB38" i="2"/>
  <c r="AB59" i="2" s="1"/>
  <c r="Y38" i="2"/>
  <c r="Y59" i="2" s="1"/>
  <c r="W38" i="2"/>
  <c r="W59" i="2" s="1"/>
  <c r="T38" i="2"/>
  <c r="T59" i="2" s="1"/>
  <c r="R38" i="2"/>
  <c r="R59" i="2" s="1"/>
  <c r="P38" i="2"/>
  <c r="P59" i="2" s="1"/>
  <c r="N38" i="2"/>
  <c r="N59" i="2" s="1"/>
  <c r="M38" i="2"/>
  <c r="M59" i="2" s="1"/>
  <c r="L38" i="2"/>
  <c r="L59" i="2" s="1"/>
  <c r="F38" i="2"/>
  <c r="F59" i="2" s="1"/>
  <c r="B38" i="2"/>
  <c r="B59" i="2" s="1"/>
  <c r="BP55" i="3" l="1"/>
  <c r="B30" i="2"/>
</calcChain>
</file>

<file path=xl/sharedStrings.xml><?xml version="1.0" encoding="utf-8"?>
<sst xmlns="http://schemas.openxmlformats.org/spreadsheetml/2006/main" count="458" uniqueCount="189">
  <si>
    <t>D'impatience</t>
  </si>
  <si>
    <t>Galerie Martin</t>
  </si>
  <si>
    <t>Silence, Parole &amp; Latence</t>
  </si>
  <si>
    <t>Reflux ontologique</t>
  </si>
  <si>
    <t>Les bancs</t>
  </si>
  <si>
    <t>L'intrusive métaphore</t>
  </si>
  <si>
    <t>Atelier d'écriture</t>
  </si>
  <si>
    <t>La scène imaginaire</t>
  </si>
  <si>
    <t>Le Neutre à sa façon</t>
  </si>
  <si>
    <t>Un feu insatiable</t>
  </si>
  <si>
    <t>Appartenir Se tenir à part</t>
  </si>
  <si>
    <t>Après-demain</t>
  </si>
  <si>
    <t>Imaginaire</t>
  </si>
  <si>
    <t>Jeu</t>
  </si>
  <si>
    <t>Citoyen</t>
  </si>
  <si>
    <t>Substrat</t>
  </si>
  <si>
    <t>Réseau</t>
  </si>
  <si>
    <t>Tableau</t>
  </si>
  <si>
    <t xml:space="preserve">Corps </t>
  </si>
  <si>
    <t>Évènement</t>
  </si>
  <si>
    <t>Valeur</t>
  </si>
  <si>
    <t>Langage</t>
  </si>
  <si>
    <t>Proposition</t>
  </si>
  <si>
    <t>Vérité</t>
  </si>
  <si>
    <t>Lemme</t>
  </si>
  <si>
    <t>Réalité</t>
  </si>
  <si>
    <t>Dialectique</t>
  </si>
  <si>
    <t>Texte</t>
  </si>
  <si>
    <t>Intenter</t>
  </si>
  <si>
    <t>Silence</t>
  </si>
  <si>
    <t>Effondrement</t>
  </si>
  <si>
    <t>Récepteur</t>
  </si>
  <si>
    <t>Diécrilection</t>
  </si>
  <si>
    <t>Monde</t>
  </si>
  <si>
    <t>Image</t>
  </si>
  <si>
    <t>Être-au-monde</t>
  </si>
  <si>
    <t>Règle(ment)</t>
  </si>
  <si>
    <t>Strophographie</t>
  </si>
  <si>
    <t>Poésie</t>
  </si>
  <si>
    <t>Appartenance</t>
  </si>
  <si>
    <t>Paradoxe</t>
  </si>
  <si>
    <t>Manifestation</t>
  </si>
  <si>
    <t>Représentation</t>
  </si>
  <si>
    <t>Exercices d'étantité</t>
  </si>
  <si>
    <t>Aristote</t>
  </si>
  <si>
    <t>Bourdieu Pierre</t>
  </si>
  <si>
    <t>Nietzsche Friedrich</t>
  </si>
  <si>
    <t>Bachelard Gaston</t>
  </si>
  <si>
    <t xml:space="preserve">Saussure Ferdinand de </t>
  </si>
  <si>
    <t>Heidegger Martin</t>
  </si>
  <si>
    <t>Ovide</t>
  </si>
  <si>
    <t>Gaffiot Félix</t>
  </si>
  <si>
    <t>Rorschach Hermann</t>
  </si>
  <si>
    <t>Bailly Anatole</t>
  </si>
  <si>
    <t>Reverdy Pierre</t>
  </si>
  <si>
    <t>Weber Max</t>
  </si>
  <si>
    <t xml:space="preserve">Plutarque L. Mestrius </t>
  </si>
  <si>
    <t>Kant Emmanuel</t>
  </si>
  <si>
    <t>Merleau-Ponty Maurice</t>
  </si>
  <si>
    <t>Deleuze Gilles</t>
  </si>
  <si>
    <t>Jankélévitch Vladimir</t>
  </si>
  <si>
    <t>Lao-Tseu</t>
  </si>
  <si>
    <t>Wittgenstein Ludwig</t>
  </si>
  <si>
    <t>Art (de la parole)</t>
  </si>
  <si>
    <t>Être-soi-même</t>
  </si>
  <si>
    <t>Mot-clé</t>
  </si>
  <si>
    <t>Lévinas Emmanuel</t>
  </si>
  <si>
    <t>Adorno Theodor</t>
  </si>
  <si>
    <t>Tzara Tristan</t>
  </si>
  <si>
    <t>Dada</t>
  </si>
  <si>
    <t>Mot</t>
  </si>
  <si>
    <t>Morphème</t>
  </si>
  <si>
    <t>Syntaxe</t>
  </si>
  <si>
    <t>Picasso Pablo</t>
  </si>
  <si>
    <t>Immanent</t>
  </si>
  <si>
    <t>Horloge</t>
  </si>
  <si>
    <t>Temps</t>
  </si>
  <si>
    <t>Amour</t>
  </si>
  <si>
    <t>Croire</t>
  </si>
  <si>
    <t>Dieu</t>
  </si>
  <si>
    <t>Doute</t>
  </si>
  <si>
    <t>Esprit</t>
  </si>
  <si>
    <t>Essence</t>
  </si>
  <si>
    <t>Vide</t>
  </si>
  <si>
    <t>Expression</t>
  </si>
  <si>
    <t>Idée</t>
  </si>
  <si>
    <t>Homère</t>
  </si>
  <si>
    <t>Blanchot Maurice</t>
  </si>
  <si>
    <t>Barthes Roland</t>
  </si>
  <si>
    <t>Web</t>
  </si>
  <si>
    <t>Zéro</t>
  </si>
  <si>
    <t>Butor Michel</t>
  </si>
  <si>
    <t>Van Gogh Vincent</t>
  </si>
  <si>
    <t>Mauriac François</t>
  </si>
  <si>
    <t>Husserl Edmund</t>
  </si>
  <si>
    <t>Mallarmé Stéphane</t>
  </si>
  <si>
    <t>Clouzot H. Georges</t>
  </si>
  <si>
    <t>Artaud Antonin</t>
  </si>
  <si>
    <t>Descartes René</t>
  </si>
  <si>
    <t>Spinoza Baruch</t>
  </si>
  <si>
    <t>Euclide</t>
  </si>
  <si>
    <t>Pérec Georges</t>
  </si>
  <si>
    <t>Dualité</t>
  </si>
  <si>
    <t>Concept</t>
  </si>
  <si>
    <t>Baudelaire Charles</t>
  </si>
  <si>
    <t>Montaigne Michel (de)</t>
  </si>
  <si>
    <t>Freud Sigmund</t>
  </si>
  <si>
    <t>inconscient</t>
  </si>
  <si>
    <t>Théâtre</t>
  </si>
  <si>
    <t>George Stefan</t>
  </si>
  <si>
    <t>Sweig Stefan</t>
  </si>
  <si>
    <t>Lacan Jacques</t>
  </si>
  <si>
    <t>Damasio Antonio R.</t>
  </si>
  <si>
    <t>Rimbaud Arthur</t>
  </si>
  <si>
    <t>Goethe Johann W.</t>
  </si>
  <si>
    <t>Esclave</t>
  </si>
  <si>
    <t>Transcendantal</t>
  </si>
  <si>
    <t>Abyme (mise en)</t>
  </si>
  <si>
    <t>Moi Surmoi</t>
  </si>
  <si>
    <t>Gödel Kurt</t>
  </si>
  <si>
    <t>Bergson Henri</t>
  </si>
  <si>
    <t>Hegel G.W. Friedrich</t>
  </si>
  <si>
    <t>Rastier François</t>
  </si>
  <si>
    <t>Einstein Albert</t>
  </si>
  <si>
    <t>Jakobson Roman</t>
  </si>
  <si>
    <t>Total</t>
  </si>
  <si>
    <t>Être (l')</t>
  </si>
  <si>
    <t>Argonautes Argo</t>
  </si>
  <si>
    <t>Doxa</t>
  </si>
  <si>
    <t>Carrés tragi-comiques</t>
  </si>
  <si>
    <t>Asynchrone</t>
  </si>
  <si>
    <t>Eusocial</t>
  </si>
  <si>
    <t>Réel, irréel</t>
  </si>
  <si>
    <t>Signifiant</t>
  </si>
  <si>
    <t>Tautologie</t>
  </si>
  <si>
    <t>Amas (moléculaire)</t>
  </si>
  <si>
    <t>Tao</t>
  </si>
  <si>
    <t>Trialité</t>
  </si>
  <si>
    <t>{X}</t>
  </si>
  <si>
    <t>Le moi défunt</t>
  </si>
  <si>
    <t>Peindre - Ecrire - Dépeindre</t>
  </si>
  <si>
    <t>Reflux ontologiques</t>
  </si>
  <si>
    <t>Ego(tique)</t>
  </si>
  <si>
    <t xml:space="preserve">   Carrés tragi-comiques</t>
  </si>
  <si>
    <t xml:space="preserve">   Le moi défunt</t>
  </si>
  <si>
    <t xml:space="preserve">   Peindre - Ecrire - Dépeindre</t>
  </si>
  <si>
    <t>Benjamin Walter</t>
  </si>
  <si>
    <t>Âme</t>
  </si>
  <si>
    <t>Émetteur</t>
  </si>
  <si>
    <t>Émotion</t>
  </si>
  <si>
    <t>Énergie-matière</t>
  </si>
  <si>
    <t>Énonciateur silencieux</t>
  </si>
  <si>
    <t>Étant (l')</t>
  </si>
  <si>
    <t>Étantité</t>
  </si>
  <si>
    <t>État (nation)</t>
  </si>
  <si>
    <t>État de latence</t>
  </si>
  <si>
    <t>Étranger</t>
  </si>
  <si>
    <t>Étrang(èr)eté</t>
  </si>
  <si>
    <t>ʀjɛ̃ (ou) ʁjɛ̃</t>
  </si>
  <si>
    <t>La raison résonnante</t>
  </si>
  <si>
    <t>Les idées persistantes</t>
  </si>
  <si>
    <t xml:space="preserve">   La raison résonnante</t>
  </si>
  <si>
    <t xml:space="preserve">   Les idées persistantes</t>
  </si>
  <si>
    <t>Pythagore</t>
  </si>
  <si>
    <t>Diderot Denis</t>
  </si>
  <si>
    <t>Algébrique Algèbre</t>
  </si>
  <si>
    <t>Je-Me, J'M, Moi-Je</t>
  </si>
  <si>
    <t>Soi, soi-même</t>
  </si>
  <si>
    <t>Sénèque</t>
  </si>
  <si>
    <t>Le penser indivis</t>
  </si>
  <si>
    <r>
      <t>Une autre fa</t>
    </r>
    <r>
      <rPr>
        <sz val="11"/>
        <color theme="0"/>
        <rFont val="Calibri"/>
        <family val="2"/>
      </rPr>
      <t>ç</t>
    </r>
    <r>
      <rPr>
        <sz val="11"/>
        <color theme="0"/>
        <rFont val="Calibri"/>
        <family val="2"/>
        <scheme val="minor"/>
      </rPr>
      <t>on de le dire</t>
    </r>
  </si>
  <si>
    <t>Grothendieck Alexandre</t>
  </si>
  <si>
    <t>Platon/ Socrate</t>
  </si>
  <si>
    <t>Schopenhauer Arthur</t>
  </si>
  <si>
    <r>
      <t>Une autre fa</t>
    </r>
    <r>
      <rPr>
        <sz val="10"/>
        <color theme="0"/>
        <rFont val="Calibri"/>
        <family val="2"/>
      </rPr>
      <t>ç</t>
    </r>
    <r>
      <rPr>
        <sz val="10"/>
        <color theme="0"/>
        <rFont val="Calibri"/>
        <family val="2"/>
        <scheme val="minor"/>
      </rPr>
      <t>on de le dire</t>
    </r>
  </si>
  <si>
    <t>DB TEXTES</t>
  </si>
  <si>
    <t>g</t>
  </si>
  <si>
    <t>PhB</t>
  </si>
  <si>
    <t>DB</t>
  </si>
  <si>
    <t>DB transposée</t>
  </si>
  <si>
    <t>Variations</t>
  </si>
  <si>
    <t>Connaissance en commun</t>
  </si>
  <si>
    <t>Gale</t>
  </si>
  <si>
    <t>DB Transposée</t>
  </si>
  <si>
    <t>Milosz O.</t>
  </si>
  <si>
    <t>Appolinaire</t>
  </si>
  <si>
    <t>Verlaine Paul</t>
  </si>
  <si>
    <r>
      <t xml:space="preserve">Benveniste </t>
    </r>
    <r>
      <rPr>
        <sz val="10"/>
        <color theme="0"/>
        <rFont val="Calibri"/>
        <family val="2"/>
      </rPr>
      <t>É</t>
    </r>
    <r>
      <rPr>
        <sz val="10"/>
        <color theme="0"/>
        <rFont val="Calibri"/>
        <family val="2"/>
        <scheme val="minor"/>
      </rPr>
      <t>mile</t>
    </r>
  </si>
  <si>
    <r>
      <t>H</t>
    </r>
    <r>
      <rPr>
        <sz val="10"/>
        <color theme="0"/>
        <rFont val="Calibri"/>
        <family val="2"/>
      </rPr>
      <t>ö</t>
    </r>
    <r>
      <rPr>
        <sz val="10"/>
        <color theme="0"/>
        <rFont val="Calibri"/>
        <family val="2"/>
        <scheme val="minor"/>
      </rPr>
      <t>lderlin Friedrich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</si>
</sst>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78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b/>
      <sz val="18"/>
      <name val="Garamond"/>
      <family val="1"/>
    </font>
    <font>
      <b/>
      <sz val="18"/>
      <color theme="1"/>
      <name val="Garamond"/>
      <family val="1"/>
    </font>
    <font>
      <b/>
      <sz val="48"/>
      <color rgb="FFC00000"/>
      <name val="Wingdings 3"/>
      <family val="1"/>
      <charset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36"/>
      <name val="Wingdings 3"/>
      <family val="1"/>
      <charset val="2"/>
    </font>
    <font>
      <b/>
      <sz val="14"/>
      <color theme="0"/>
      <name val="Calibri"/>
      <family val="2"/>
      <scheme val="minor"/>
    </font>
    <font>
      <b/>
      <sz val="10"/>
      <color theme="0"/>
      <name val="Garamond"/>
      <family val="1"/>
    </font>
    <font>
      <b/>
      <strike/>
      <sz val="10"/>
      <color theme="0"/>
      <name val="Garamond"/>
      <family val="1"/>
    </font>
    <font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rgb="FFC00000"/>
      </left>
      <right/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 style="double">
        <color rgb="FFC00000"/>
      </bottom>
      <diagonal/>
    </border>
    <border>
      <left/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double">
        <color rgb="FF002774"/>
      </left>
      <right/>
      <top style="double">
        <color rgb="FF002774"/>
      </top>
      <bottom style="double">
        <color rgb="FF002774"/>
      </bottom>
      <diagonal/>
    </border>
    <border>
      <left/>
      <right style="double">
        <color rgb="FF002774"/>
      </right>
      <top style="double">
        <color rgb="FF002774"/>
      </top>
      <bottom style="double">
        <color rgb="FF002774"/>
      </bottom>
      <diagonal/>
    </border>
    <border>
      <left/>
      <right/>
      <top style="double">
        <color rgb="FF002774"/>
      </top>
      <bottom style="double">
        <color rgb="FF00277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 indent="2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 indent="1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14" fillId="0" borderId="0" xfId="0" applyFont="1"/>
    <xf numFmtId="0" fontId="16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right" vertical="center" indent="1"/>
    </xf>
    <xf numFmtId="0" fontId="1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 indent="2"/>
    </xf>
    <xf numFmtId="0" fontId="2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 indent="1"/>
    </xf>
    <xf numFmtId="0" fontId="23" fillId="2" borderId="0" xfId="0" applyFont="1" applyFill="1" applyAlignment="1">
      <alignment horizontal="left" indent="2"/>
    </xf>
    <xf numFmtId="0" fontId="2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8"/>
      <color rgb="FFFFFFDD"/>
      <color rgb="FF002774"/>
      <color rgb="FF000F2E"/>
      <color rgb="FFFFF8E1"/>
      <color rgb="FFFFFF99"/>
      <color rgb="FFFFE48F"/>
      <color rgb="FFFFD966"/>
      <color rgb="FFFFC91D"/>
      <color rgb="FF7A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70" baseline="0">
                <a:ln>
                  <a:noFill/>
                </a:ln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  <a:latin typeface="Garamond" panose="02020404030301010803" pitchFamily="18" charset="0"/>
              </a:rPr>
              <a:t>Dans MétaPhi</a:t>
            </a:r>
          </a:p>
        </c:rich>
      </c:tx>
      <c:layout>
        <c:manualLayout>
          <c:xMode val="edge"/>
          <c:yMode val="edge"/>
          <c:x val="0.42134017121294665"/>
          <c:y val="1.7758805027865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70" baseline="0">
              <a:ln>
                <a:noFill/>
              </a:ln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4263391604733767E-2"/>
          <c:y val="0.10192011727332841"/>
          <c:w val="0.95391004634862175"/>
          <c:h val="0.88721899424915718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  <a:effectLst/>
          </c:spPr>
          <c:marker>
            <c:symbol val="square"/>
            <c:size val="5"/>
            <c:spPr>
              <a:solidFill>
                <a:srgbClr val="B40000"/>
              </a:solidFill>
              <a:ln w="12700" cap="flat" cmpd="sng" algn="ctr">
                <a:solidFill>
                  <a:srgbClr val="B4000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2.6871172217671248E-3"/>
                  <c:y val="1.33298626446703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5673-40DA-BB3E-EA3AAA194C88}"/>
                </c:ext>
              </c:extLst>
            </c:dLbl>
            <c:dLbl>
              <c:idx val="1"/>
              <c:layout>
                <c:manualLayout>
                  <c:x val="-2.4169003632969907E-2"/>
                  <c:y val="-2.2867975182935752E-2"/>
                </c:manualLayout>
              </c:layout>
              <c:tx>
                <c:rich>
                  <a:bodyPr/>
                  <a:lstStyle/>
                  <a:p>
                    <a:fld id="{7326FF52-C991-4796-99DF-DCBF0BEEA243}" type="XVALUE">
                      <a:rPr lang="en-US" sz="850"/>
                      <a:pPr/>
                      <a:t>[VALEUR X]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85-5673-40DA-BB3E-EA3AAA194C88}"/>
                </c:ext>
              </c:extLst>
            </c:dLbl>
            <c:dLbl>
              <c:idx val="2"/>
              <c:layout>
                <c:manualLayout>
                  <c:x val="-3.4168913095336782E-2"/>
                  <c:y val="-2.970704737879157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27-426D-B51D-E3123ECD9FCF}"/>
                </c:ext>
              </c:extLst>
            </c:dLbl>
            <c:dLbl>
              <c:idx val="3"/>
              <c:layout>
                <c:manualLayout>
                  <c:x val="-2.9528384003503161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27-426D-B51D-E3123ECD9FCF}"/>
                </c:ext>
              </c:extLst>
            </c:dLbl>
            <c:dLbl>
              <c:idx val="4"/>
              <c:layout>
                <c:manualLayout>
                  <c:x val="-1.8065895743322062E-2"/>
                  <c:y val="-2.5268078659831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327-426D-B51D-E3123ECD9FCF}"/>
                </c:ext>
              </c:extLst>
            </c:dLbl>
            <c:dLbl>
              <c:idx val="5"/>
              <c:layout>
                <c:manualLayout>
                  <c:x val="-2.0895018301550102E-2"/>
                  <c:y val="-3.914933242285776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5673-40DA-BB3E-EA3AAA194C88}"/>
                </c:ext>
              </c:extLst>
            </c:dLbl>
            <c:dLbl>
              <c:idx val="6"/>
              <c:layout>
                <c:manualLayout>
                  <c:x val="-3.3302458165509793E-2"/>
                  <c:y val="-2.192970572301068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327-426D-B51D-E3123ECD9FCF}"/>
                </c:ext>
              </c:extLst>
            </c:dLbl>
            <c:dLbl>
              <c:idx val="7"/>
              <c:layout>
                <c:manualLayout>
                  <c:x val="6.074655515446001E-3"/>
                  <c:y val="-2.3508021746705601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5673-40DA-BB3E-EA3AAA194C88}"/>
                </c:ext>
              </c:extLst>
            </c:dLbl>
            <c:dLbl>
              <c:idx val="8"/>
              <c:layout>
                <c:manualLayout>
                  <c:x val="-2.7632450711346228E-2"/>
                  <c:y val="-2.940157649369227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327-426D-B51D-E3123ECD9FCF}"/>
                </c:ext>
              </c:extLst>
            </c:dLbl>
            <c:dLbl>
              <c:idx val="9"/>
              <c:layout>
                <c:manualLayout>
                  <c:x val="1.5512936859034595E-3"/>
                  <c:y val="-3.1947753998403539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5673-40DA-BB3E-EA3AAA194C88}"/>
                </c:ext>
              </c:extLst>
            </c:dLbl>
            <c:dLbl>
              <c:idx val="10"/>
              <c:layout>
                <c:manualLayout>
                  <c:x val="-5.8711597732854559E-2"/>
                  <c:y val="-2.597781289585706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5673-40DA-BB3E-EA3AAA194C88}"/>
                </c:ext>
              </c:extLst>
            </c:dLbl>
            <c:dLbl>
              <c:idx val="11"/>
              <c:layout>
                <c:manualLayout>
                  <c:x val="-2.1224317351001935E-3"/>
                  <c:y val="-3.624474156224685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27-426D-B51D-E3123ECD9FCF}"/>
                </c:ext>
              </c:extLst>
            </c:dLbl>
            <c:dLbl>
              <c:idx val="12"/>
              <c:layout>
                <c:manualLayout>
                  <c:x val="-6.532171582499257E-3"/>
                  <c:y val="2.380031466284334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5673-40DA-BB3E-EA3AAA194C88}"/>
                </c:ext>
              </c:extLst>
            </c:dLbl>
            <c:dLbl>
              <c:idx val="13"/>
              <c:layout>
                <c:manualLayout>
                  <c:x val="6.2593426084375792E-5"/>
                  <c:y val="-1.0894426779609614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5673-40DA-BB3E-EA3AAA194C88}"/>
                </c:ext>
              </c:extLst>
            </c:dLbl>
            <c:dLbl>
              <c:idx val="14"/>
              <c:layout>
                <c:manualLayout>
                  <c:x val="-7.1716142586034703E-2"/>
                  <c:y val="-8.1192476705108513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5673-40DA-BB3E-EA3AAA194C88}"/>
                </c:ext>
              </c:extLst>
            </c:dLbl>
            <c:dLbl>
              <c:idx val="15"/>
              <c:layout>
                <c:manualLayout>
                  <c:x val="-1.4756979826022022E-2"/>
                  <c:y val="-5.977232471720667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5673-40DA-BB3E-EA3AAA194C88}"/>
                </c:ext>
              </c:extLst>
            </c:dLbl>
            <c:dLbl>
              <c:idx val="16"/>
              <c:layout>
                <c:manualLayout>
                  <c:x val="-1.9417777090807602E-2"/>
                  <c:y val="-2.559280816977504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6F-4FFE-A867-52CEC05B510E}"/>
                </c:ext>
              </c:extLst>
            </c:dLbl>
            <c:dLbl>
              <c:idx val="17"/>
              <c:layout>
                <c:manualLayout>
                  <c:x val="-1.6165680395721724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327-426D-B51D-E3123ECD9FCF}"/>
                </c:ext>
              </c:extLst>
            </c:dLbl>
            <c:dLbl>
              <c:idx val="18"/>
              <c:layout>
                <c:manualLayout>
                  <c:x val="-3.0378223939627542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673-40DA-BB3E-EA3AAA194C88}"/>
                </c:ext>
              </c:extLst>
            </c:dLbl>
            <c:dLbl>
              <c:idx val="19"/>
              <c:layout>
                <c:manualLayout>
                  <c:x val="-1.7291844050680471E-2"/>
                  <c:y val="2.722269113777051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5673-40DA-BB3E-EA3AAA194C88}"/>
                </c:ext>
              </c:extLst>
            </c:dLbl>
            <c:dLbl>
              <c:idx val="20"/>
              <c:layout>
                <c:manualLayout>
                  <c:x val="-2.8576696733995918E-2"/>
                  <c:y val="-2.223413978460762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5673-40DA-BB3E-EA3AAA194C88}"/>
                </c:ext>
              </c:extLst>
            </c:dLbl>
            <c:dLbl>
              <c:idx val="21"/>
              <c:layout>
                <c:manualLayout>
                  <c:x val="-1.7060475929374423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5673-40DA-BB3E-EA3AAA194C88}"/>
                </c:ext>
              </c:extLst>
            </c:dLbl>
            <c:dLbl>
              <c:idx val="22"/>
              <c:layout>
                <c:manualLayout>
                  <c:x val="-4.6207103270511585E-2"/>
                  <c:y val="-2.247260464583299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673-40DA-BB3E-EA3AAA194C88}"/>
                </c:ext>
              </c:extLst>
            </c:dLbl>
            <c:dLbl>
              <c:idx val="23"/>
              <c:layout>
                <c:manualLayout>
                  <c:x val="-2.187502098385373E-2"/>
                  <c:y val="-3.105556239158879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5673-40DA-BB3E-EA3AAA194C88}"/>
                </c:ext>
              </c:extLst>
            </c:dLbl>
            <c:dLbl>
              <c:idx val="24"/>
              <c:layout>
                <c:manualLayout>
                  <c:x val="-6.7912310911761474E-3"/>
                  <c:y val="-2.43238202553875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5673-40DA-BB3E-EA3AAA194C88}"/>
                </c:ext>
              </c:extLst>
            </c:dLbl>
            <c:dLbl>
              <c:idx val="25"/>
              <c:layout>
                <c:manualLayout>
                  <c:x val="-9.3661124872486221E-2"/>
                  <c:y val="2.073599860236956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5673-40DA-BB3E-EA3AAA194C88}"/>
                </c:ext>
              </c:extLst>
            </c:dLbl>
            <c:dLbl>
              <c:idx val="26"/>
              <c:layout>
                <c:manualLayout>
                  <c:x val="-2.88246918572122E-2"/>
                  <c:y val="2.725981410562490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5673-40DA-BB3E-EA3AAA194C88}"/>
                </c:ext>
              </c:extLst>
            </c:dLbl>
            <c:dLbl>
              <c:idx val="27"/>
              <c:layout>
                <c:manualLayout>
                  <c:x val="-1.5287473043817298E-2"/>
                  <c:y val="-2.940157649369231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327-426D-B51D-E3123ECD9FCF}"/>
                </c:ext>
              </c:extLst>
            </c:dLbl>
            <c:dLbl>
              <c:idx val="28"/>
              <c:layout>
                <c:manualLayout>
                  <c:x val="-8.3329265112322345E-3"/>
                  <c:y val="2.651340326805311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27-426D-B51D-E3123ECD9FCF}"/>
                </c:ext>
              </c:extLst>
            </c:dLbl>
            <c:dLbl>
              <c:idx val="29"/>
              <c:layout>
                <c:manualLayout>
                  <c:x val="-2.2000078392870145E-2"/>
                  <c:y val="-2.940157649369226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27-426D-B51D-E3123ECD9FCF}"/>
                </c:ext>
              </c:extLst>
            </c:dLbl>
            <c:dLbl>
              <c:idx val="30"/>
              <c:layout>
                <c:manualLayout>
                  <c:x val="-5.4236252150334632E-2"/>
                  <c:y val="1.529246300037838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5673-40DA-BB3E-EA3AAA194C88}"/>
                </c:ext>
              </c:extLst>
            </c:dLbl>
            <c:dLbl>
              <c:idx val="31"/>
              <c:layout>
                <c:manualLayout>
                  <c:x val="5.0079607187540165E-4"/>
                  <c:y val="-3.2672991253248351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5673-40DA-BB3E-EA3AAA194C88}"/>
                </c:ext>
              </c:extLst>
            </c:dLbl>
            <c:dLbl>
              <c:idx val="32"/>
              <c:layout>
                <c:manualLayout>
                  <c:x val="-5.5070434063151055E-2"/>
                  <c:y val="-3.252514621995132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5673-40DA-BB3E-EA3AAA194C88}"/>
                </c:ext>
              </c:extLst>
            </c:dLbl>
            <c:dLbl>
              <c:idx val="33"/>
              <c:layout>
                <c:manualLayout>
                  <c:x val="6.2506022933151656E-3"/>
                  <c:y val="-1.871304604915308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5673-40DA-BB3E-EA3AAA194C88}"/>
                </c:ext>
              </c:extLst>
            </c:dLbl>
            <c:dLbl>
              <c:idx val="34"/>
              <c:layout>
                <c:manualLayout>
                  <c:x val="-4.4737031706171965E-2"/>
                  <c:y val="-2.406810984894139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5673-40DA-BB3E-EA3AAA194C88}"/>
                </c:ext>
              </c:extLst>
            </c:dLbl>
            <c:dLbl>
              <c:idx val="35"/>
              <c:layout>
                <c:manualLayout>
                  <c:x val="-1.9544885576928038E-2"/>
                  <c:y val="-3.261849502353542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5673-40DA-BB3E-EA3AAA194C88}"/>
                </c:ext>
              </c:extLst>
            </c:dLbl>
            <c:dLbl>
              <c:idx val="36"/>
              <c:layout>
                <c:manualLayout>
                  <c:x val="-5.531237092914365E-2"/>
                  <c:y val="-3.812925804440505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5673-40DA-BB3E-EA3AAA194C88}"/>
                </c:ext>
              </c:extLst>
            </c:dLbl>
            <c:dLbl>
              <c:idx val="37"/>
              <c:layout>
                <c:manualLayout>
                  <c:x val="-5.2361799453150726E-2"/>
                  <c:y val="2.033139620541195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5673-40DA-BB3E-EA3AAA194C88}"/>
                </c:ext>
              </c:extLst>
            </c:dLbl>
            <c:dLbl>
              <c:idx val="38"/>
              <c:layout>
                <c:manualLayout>
                  <c:x val="-2.2335320149402305E-2"/>
                  <c:y val="-2.722372004632840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327-426D-B51D-E3123ECD9FCF}"/>
                </c:ext>
              </c:extLst>
            </c:dLbl>
            <c:dLbl>
              <c:idx val="39"/>
              <c:layout>
                <c:manualLayout>
                  <c:x val="4.5355975992837994E-3"/>
                  <c:y val="-3.2490989384923591E-4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27-426D-B51D-E3123ECD9FCF}"/>
                </c:ext>
              </c:extLst>
            </c:dLbl>
            <c:dLbl>
              <c:idx val="40"/>
              <c:layout>
                <c:manualLayout>
                  <c:x val="-3.5889876009697674E-2"/>
                  <c:y val="-2.624588805601279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5673-40DA-BB3E-EA3AAA194C88}"/>
                </c:ext>
              </c:extLst>
            </c:dLbl>
            <c:dLbl>
              <c:idx val="41"/>
              <c:layout>
                <c:manualLayout>
                  <c:x val="-4.5358110041335532E-2"/>
                  <c:y val="-1.065963519472213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5673-40DA-BB3E-EA3AAA194C88}"/>
                </c:ext>
              </c:extLst>
            </c:dLbl>
            <c:dLbl>
              <c:idx val="42"/>
              <c:layout>
                <c:manualLayout>
                  <c:x val="-2.4245958712707742E-2"/>
                  <c:y val="-3.969291777530494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27-426D-B51D-E3123ECD9FCF}"/>
                </c:ext>
              </c:extLst>
            </c:dLbl>
            <c:dLbl>
              <c:idx val="43"/>
              <c:layout>
                <c:manualLayout>
                  <c:x val="-2.2440304433703973E-2"/>
                  <c:y val="-2.722372004632836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327-426D-B51D-E3123ECD9FCF}"/>
                </c:ext>
              </c:extLst>
            </c:dLbl>
            <c:dLbl>
              <c:idx val="44"/>
              <c:layout>
                <c:manualLayout>
                  <c:x val="-1.5125841674524965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5673-40DA-BB3E-EA3AAA194C88}"/>
                </c:ext>
              </c:extLst>
            </c:dLbl>
            <c:dLbl>
              <c:idx val="45"/>
              <c:layout>
                <c:manualLayout>
                  <c:x val="-2.0888073802570493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327-426D-B51D-E3123ECD9FCF}"/>
                </c:ext>
              </c:extLst>
            </c:dLbl>
            <c:dLbl>
              <c:idx val="46"/>
              <c:layout>
                <c:manualLayout>
                  <c:x val="-6.4706128954923323E-2"/>
                  <c:y val="6.1972257650605442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327-426D-B51D-E3123ECD9FCF}"/>
                </c:ext>
              </c:extLst>
            </c:dLbl>
            <c:dLbl>
              <c:idx val="47"/>
              <c:layout>
                <c:manualLayout>
                  <c:x val="-2.7968814832759863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327-426D-B51D-E3123ECD9FCF}"/>
                </c:ext>
              </c:extLst>
            </c:dLbl>
            <c:dLbl>
              <c:idx val="48"/>
              <c:layout>
                <c:manualLayout>
                  <c:x val="-1.3927279210988592E-2"/>
                  <c:y val="-2.55605284266701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327-426D-B51D-E3123ECD9FCF}"/>
                </c:ext>
              </c:extLst>
            </c:dLbl>
            <c:dLbl>
              <c:idx val="49"/>
              <c:layout>
                <c:manualLayout>
                  <c:x val="-6.6144783722044811E-2"/>
                  <c:y val="-3.048595571299517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27037439187671E-2"/>
                      <c:h val="2.83132164973593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327-426D-B51D-E3123ECD9FCF}"/>
                </c:ext>
              </c:extLst>
            </c:dLbl>
            <c:dLbl>
              <c:idx val="50"/>
              <c:layout>
                <c:manualLayout>
                  <c:x val="-2.7189267965305755E-2"/>
                  <c:y val="-2.898868153392579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5673-40DA-BB3E-EA3AAA194C88}"/>
                </c:ext>
              </c:extLst>
            </c:dLbl>
            <c:dLbl>
              <c:idx val="51"/>
              <c:layout>
                <c:manualLayout>
                  <c:x val="-7.2521953104681116E-3"/>
                  <c:y val="-2.9401576493692277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673-40DA-BB3E-EA3AAA194C88}"/>
                </c:ext>
              </c:extLst>
            </c:dLbl>
            <c:dLbl>
              <c:idx val="52"/>
              <c:layout>
                <c:manualLayout>
                  <c:x val="-2.364982398970344E-3"/>
                  <c:y val="-2.202345930626068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5673-40DA-BB3E-EA3AAA194C88}"/>
                </c:ext>
              </c:extLst>
            </c:dLbl>
            <c:dLbl>
              <c:idx val="53"/>
              <c:layout>
                <c:manualLayout>
                  <c:x val="-5.6609685448445086E-3"/>
                  <c:y val="-2.599977081866845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327-426D-B51D-E3123ECD9FCF}"/>
                </c:ext>
              </c:extLst>
            </c:dLbl>
            <c:dLbl>
              <c:idx val="54"/>
              <c:layout>
                <c:manualLayout>
                  <c:x val="-2.5162776336065489E-2"/>
                  <c:y val="-2.967188650458939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20-4E4A-84DF-039EBF845476}"/>
                </c:ext>
              </c:extLst>
            </c:dLbl>
            <c:dLbl>
              <c:idx val="55"/>
              <c:layout>
                <c:manualLayout>
                  <c:x val="-3.5075327606946316E-2"/>
                  <c:y val="-2.545869653497228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5673-40DA-BB3E-EA3AAA194C88}"/>
                </c:ext>
              </c:extLst>
            </c:dLbl>
            <c:dLbl>
              <c:idx val="56"/>
              <c:layout>
                <c:manualLayout>
                  <c:x val="-4.7455313905600212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27-426D-B51D-E3123ECD9FCF}"/>
                </c:ext>
              </c:extLst>
            </c:dLbl>
            <c:dLbl>
              <c:idx val="57"/>
              <c:layout>
                <c:manualLayout>
                  <c:x val="-1.2323512877582364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327-426D-B51D-E3123ECD9FCF}"/>
                </c:ext>
              </c:extLst>
            </c:dLbl>
            <c:dLbl>
              <c:idx val="58"/>
              <c:layout>
                <c:manualLayout>
                  <c:x val="-1.1010117936075899E-2"/>
                  <c:y val="-2.556052842667021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327-426D-B51D-E3123ECD9FCF}"/>
                </c:ext>
              </c:extLst>
            </c:dLbl>
            <c:dLbl>
              <c:idx val="59"/>
              <c:layout>
                <c:manualLayout>
                  <c:x val="-4.0350262969869578E-2"/>
                  <c:y val="-2.504586359896444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5673-40DA-BB3E-EA3AAA194C88}"/>
                </c:ext>
              </c:extLst>
            </c:dLbl>
            <c:dLbl>
              <c:idx val="60"/>
              <c:layout>
                <c:manualLayout>
                  <c:x val="-4.9069550971845149E-2"/>
                  <c:y val="-5.4452154463367425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5673-40DA-BB3E-EA3AAA194C88}"/>
                </c:ext>
              </c:extLst>
            </c:dLbl>
            <c:dLbl>
              <c:idx val="61"/>
              <c:layout>
                <c:manualLayout>
                  <c:x val="-5.0337656294548151E-2"/>
                  <c:y val="-3.186832708081269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501873166238038E-2"/>
                      <c:h val="2.83132164973593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76-5673-40DA-BB3E-EA3AAA194C88}"/>
                </c:ext>
              </c:extLst>
            </c:dLbl>
            <c:dLbl>
              <c:idx val="62"/>
              <c:layout>
                <c:manualLayout>
                  <c:x val="-1.9530909012376974E-2"/>
                  <c:y val="2.26949770834234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150800634969147E-2"/>
                      <c:h val="2.11457406356726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77-5673-40DA-BB3E-EA3AAA194C88}"/>
                </c:ext>
              </c:extLst>
            </c:dLbl>
            <c:dLbl>
              <c:idx val="63"/>
              <c:layout>
                <c:manualLayout>
                  <c:x val="-2.3594800064568672E-2"/>
                  <c:y val="2.722269113777051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5673-40DA-BB3E-EA3AAA194C88}"/>
                </c:ext>
              </c:extLst>
            </c:dLbl>
            <c:dLbl>
              <c:idx val="64"/>
              <c:layout>
                <c:manualLayout>
                  <c:x val="-6.612482095236509E-2"/>
                  <c:y val="-1.63227062254760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5673-40DA-BB3E-EA3AAA194C88}"/>
                </c:ext>
              </c:extLst>
            </c:dLbl>
            <c:dLbl>
              <c:idx val="65"/>
              <c:layout>
                <c:manualLayout>
                  <c:x val="-2.7843963246995618E-2"/>
                  <c:y val="-4.117326488527579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940299784164841E-2"/>
                      <c:h val="2.43706316880739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78-5673-40DA-BB3E-EA3AAA194C88}"/>
                </c:ext>
              </c:extLst>
            </c:dLbl>
            <c:dLbl>
              <c:idx val="66"/>
              <c:layout>
                <c:manualLayout>
                  <c:x val="-5.7354337486647304E-2"/>
                  <c:y val="-5.677438865246019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5673-40DA-BB3E-EA3AAA194C88}"/>
                </c:ext>
              </c:extLst>
            </c:dLbl>
            <c:dLbl>
              <c:idx val="67"/>
              <c:layout>
                <c:manualLayout>
                  <c:x val="-1.3992609313591153E-2"/>
                  <c:y val="2.722269113777051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5673-40DA-BB3E-EA3AAA194C88}"/>
                </c:ext>
              </c:extLst>
            </c:dLbl>
            <c:dLbl>
              <c:idx val="68"/>
              <c:layout>
                <c:manualLayout>
                  <c:x val="-1.1242608159326307E-2"/>
                  <c:y val="-2.2234055155258343E-2"/>
                </c:manualLayout>
              </c:layout>
              <c:spPr>
                <a:noFill/>
                <a:ln w="3175" cap="rnd">
                  <a:solidFill>
                    <a:sysClr val="window" lastClr="FFFFFF">
                      <a:lumMod val="50000"/>
                    </a:sysClr>
                  </a:solidFill>
                  <a:miter lim="800000"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50" b="0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5.80944746618842E-2"/>
                      <c:h val="2.61353152061813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7C-5673-40DA-BB3E-EA3AAA194C88}"/>
                </c:ext>
              </c:extLst>
            </c:dLbl>
            <c:dLbl>
              <c:idx val="69"/>
              <c:layout>
                <c:manualLayout>
                  <c:x val="-2.5017076719083705E-2"/>
                  <c:y val="-2.85757844696781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327-426D-B51D-E3123ECD9FCF}"/>
                </c:ext>
              </c:extLst>
            </c:dLbl>
            <c:dLbl>
              <c:idx val="70"/>
              <c:layout>
                <c:manualLayout>
                  <c:x val="-1.6929579201231906E-2"/>
                  <c:y val="-2.504586359896436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5673-40DA-BB3E-EA3AAA194C88}"/>
                </c:ext>
              </c:extLst>
            </c:dLbl>
            <c:dLbl>
              <c:idx val="71"/>
              <c:layout>
                <c:manualLayout>
                  <c:x val="-2.7048089088694684E-2"/>
                  <c:y val="-2.620708170314469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327-426D-B51D-E3123ECD9FCF}"/>
                </c:ext>
              </c:extLst>
            </c:dLbl>
            <c:dLbl>
              <c:idx val="72"/>
              <c:layout>
                <c:manualLayout>
                  <c:x val="-2.2866803088679086E-2"/>
                  <c:y val="-2.722372004632836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5673-40DA-BB3E-EA3AAA194C88}"/>
                </c:ext>
              </c:extLst>
            </c:dLbl>
            <c:dLbl>
              <c:idx val="73"/>
              <c:layout>
                <c:manualLayout>
                  <c:x val="-3.0635978986645294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5673-40DA-BB3E-EA3AAA194C88}"/>
                </c:ext>
              </c:extLst>
            </c:dLbl>
            <c:dLbl>
              <c:idx val="74"/>
              <c:layout>
                <c:manualLayout>
                  <c:x val="-1.5012189237066266E-2"/>
                  <c:y val="-2.057095389541211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327-426D-B51D-E3123ECD9FCF}"/>
                </c:ext>
              </c:extLst>
            </c:dLbl>
            <c:dLbl>
              <c:idx val="75"/>
              <c:layout>
                <c:manualLayout>
                  <c:x val="-1.2304471201845657E-2"/>
                  <c:y val="-2.722372004632832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5673-40DA-BB3E-EA3AAA194C88}"/>
                </c:ext>
              </c:extLst>
            </c:dLbl>
            <c:dLbl>
              <c:idx val="76"/>
              <c:layout>
                <c:manualLayout>
                  <c:x val="-6.9552423700893012E-2"/>
                  <c:y val="-5.7188900876444793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5673-40DA-BB3E-EA3AAA194C88}"/>
                </c:ext>
              </c:extLst>
            </c:dLbl>
            <c:dLbl>
              <c:idx val="77"/>
              <c:layout>
                <c:manualLayout>
                  <c:x val="-3.9743736557856728E-2"/>
                  <c:y val="-2.722369745219414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327-426D-B51D-E3123ECD9FCF}"/>
                </c:ext>
              </c:extLst>
            </c:dLbl>
            <c:dLbl>
              <c:idx val="78"/>
              <c:layout>
                <c:manualLayout>
                  <c:x val="-2.2858946534508491E-2"/>
                  <c:y val="-2.735559182648760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AC-49D2-B247-E72437EDFCD9}"/>
                </c:ext>
              </c:extLst>
            </c:dLbl>
            <c:dLbl>
              <c:idx val="79"/>
              <c:layout>
                <c:manualLayout>
                  <c:x val="-1.7188661028311077E-2"/>
                  <c:y val="-2.722372004632836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327-426D-B51D-E3123ECD9FCF}"/>
                </c:ext>
              </c:extLst>
            </c:dLbl>
            <c:dLbl>
              <c:idx val="80"/>
              <c:layout>
                <c:manualLayout>
                  <c:x val="-2.5238698708882932E-2"/>
                  <c:y val="-2.9230831471155884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5673-40DA-BB3E-EA3AAA194C88}"/>
                </c:ext>
              </c:extLst>
            </c:dLbl>
            <c:dLbl>
              <c:idx val="81"/>
              <c:layout>
                <c:manualLayout>
                  <c:x val="-2.0110606170108809E-2"/>
                  <c:y val="-2.722372004632840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327-426D-B51D-E3123ECD9FCF}"/>
                </c:ext>
              </c:extLst>
            </c:dLbl>
            <c:dLbl>
              <c:idx val="82"/>
              <c:layout>
                <c:manualLayout>
                  <c:x val="-5.1313394150364157E-2"/>
                  <c:y val="-1.311678459873908E-3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1-5673-40DA-BB3E-EA3AAA194C88}"/>
                </c:ext>
              </c:extLst>
            </c:dLbl>
            <c:dLbl>
              <c:idx val="83"/>
              <c:layout>
                <c:manualLayout>
                  <c:x val="-2.7106258176560476E-2"/>
                  <c:y val="-4.682442807260386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5673-40DA-BB3E-EA3AAA194C88}"/>
                </c:ext>
              </c:extLst>
            </c:dLbl>
            <c:dLbl>
              <c:idx val="84"/>
              <c:layout>
                <c:manualLayout>
                  <c:x val="3.538289564166336E-4"/>
                  <c:y val="1.1977696006222839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5673-40DA-BB3E-EA3AAA194C88}"/>
                </c:ext>
              </c:extLst>
            </c:dLbl>
            <c:dLbl>
              <c:idx val="85"/>
              <c:layout>
                <c:manualLayout>
                  <c:x val="-1.65979363151155E-2"/>
                  <c:y val="-2.722372004632840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27-426D-B51D-E3123ECD9FCF}"/>
                </c:ext>
              </c:extLst>
            </c:dLbl>
            <c:dLbl>
              <c:idx val="86"/>
              <c:layout>
                <c:manualLayout>
                  <c:x val="-7.8823975003399945E-3"/>
                  <c:y val="-2.4812000919994755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327-426D-B51D-E3123ECD9FCF}"/>
                </c:ext>
              </c:extLst>
            </c:dLbl>
            <c:dLbl>
              <c:idx val="87"/>
              <c:layout>
                <c:manualLayout>
                  <c:x val="-1.9943924651759815E-2"/>
                  <c:y val="-2.722368903444910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327-426D-B51D-E3123ECD9FCF}"/>
                </c:ext>
              </c:extLst>
            </c:dLbl>
            <c:spPr>
              <a:noFill/>
              <a:ln w="3175" cap="rnd">
                <a:solidFill>
                  <a:sysClr val="window" lastClr="FFFFFF">
                    <a:lumMod val="50000"/>
                  </a:sysClr>
                </a:solidFill>
                <a:miter lim="800000"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strRef>
              <c:f>CONCEPTS!$B$35:$CK$35</c:f>
              <c:strCache>
                <c:ptCount val="88"/>
                <c:pt idx="0">
                  <c:v>Abyme (mise en)</c:v>
                </c:pt>
                <c:pt idx="1">
                  <c:v>Algébrique Algèbre</c:v>
                </c:pt>
                <c:pt idx="2">
                  <c:v>Amas (moléculaire)</c:v>
                </c:pt>
                <c:pt idx="3">
                  <c:v>Âme</c:v>
                </c:pt>
                <c:pt idx="4">
                  <c:v>Amour</c:v>
                </c:pt>
                <c:pt idx="5">
                  <c:v>Appartenance</c:v>
                </c:pt>
                <c:pt idx="6">
                  <c:v>Argonautes Argo</c:v>
                </c:pt>
                <c:pt idx="7">
                  <c:v>Art (de la parole)</c:v>
                </c:pt>
                <c:pt idx="8">
                  <c:v>Asynchrone</c:v>
                </c:pt>
                <c:pt idx="9">
                  <c:v>Citoyen</c:v>
                </c:pt>
                <c:pt idx="10">
                  <c:v>Concept</c:v>
                </c:pt>
                <c:pt idx="11">
                  <c:v>Corps </c:v>
                </c:pt>
                <c:pt idx="12">
                  <c:v>Croire</c:v>
                </c:pt>
                <c:pt idx="13">
                  <c:v>Dada</c:v>
                </c:pt>
                <c:pt idx="14">
                  <c:v>Dialectique</c:v>
                </c:pt>
                <c:pt idx="15">
                  <c:v>Diécrilection</c:v>
                </c:pt>
                <c:pt idx="16">
                  <c:v>Dieu</c:v>
                </c:pt>
                <c:pt idx="17">
                  <c:v>Doxa</c:v>
                </c:pt>
                <c:pt idx="18">
                  <c:v>Dualité</c:v>
                </c:pt>
                <c:pt idx="19">
                  <c:v>Doute</c:v>
                </c:pt>
                <c:pt idx="20">
                  <c:v>Effondrement</c:v>
                </c:pt>
                <c:pt idx="21">
                  <c:v>Ego(tique)</c:v>
                </c:pt>
                <c:pt idx="22">
                  <c:v>Émetteur</c:v>
                </c:pt>
                <c:pt idx="23">
                  <c:v>Émotion</c:v>
                </c:pt>
                <c:pt idx="24">
                  <c:v>Énergie-matière</c:v>
                </c:pt>
                <c:pt idx="25">
                  <c:v>Énonciateur silencieux</c:v>
                </c:pt>
                <c:pt idx="26">
                  <c:v>Esclave</c:v>
                </c:pt>
                <c:pt idx="27">
                  <c:v>Esprit</c:v>
                </c:pt>
                <c:pt idx="28">
                  <c:v>Essence</c:v>
                </c:pt>
                <c:pt idx="29">
                  <c:v>Étant (l')</c:v>
                </c:pt>
                <c:pt idx="30">
                  <c:v>Étantité</c:v>
                </c:pt>
                <c:pt idx="31">
                  <c:v>État (nation)</c:v>
                </c:pt>
                <c:pt idx="32">
                  <c:v>État de latence</c:v>
                </c:pt>
                <c:pt idx="33">
                  <c:v>Étranger</c:v>
                </c:pt>
                <c:pt idx="34">
                  <c:v>Étrang(èr)eté</c:v>
                </c:pt>
                <c:pt idx="35">
                  <c:v>Être (l')</c:v>
                </c:pt>
                <c:pt idx="36">
                  <c:v>Être-au-monde</c:v>
                </c:pt>
                <c:pt idx="37">
                  <c:v>Être-soi-même</c:v>
                </c:pt>
                <c:pt idx="38">
                  <c:v>Eusocial</c:v>
                </c:pt>
                <c:pt idx="39">
                  <c:v>Évènement</c:v>
                </c:pt>
                <c:pt idx="40">
                  <c:v>Expression</c:v>
                </c:pt>
                <c:pt idx="41">
                  <c:v>Gale</c:v>
                </c:pt>
                <c:pt idx="42">
                  <c:v>Horloge</c:v>
                </c:pt>
                <c:pt idx="43">
                  <c:v>Idée</c:v>
                </c:pt>
                <c:pt idx="44">
                  <c:v>Image</c:v>
                </c:pt>
                <c:pt idx="45">
                  <c:v>Imaginaire</c:v>
                </c:pt>
                <c:pt idx="46">
                  <c:v>Immanent</c:v>
                </c:pt>
                <c:pt idx="47">
                  <c:v>inconscient</c:v>
                </c:pt>
                <c:pt idx="48">
                  <c:v>Intenter</c:v>
                </c:pt>
                <c:pt idx="49">
                  <c:v>Je-Me, J'M, Moi-Je</c:v>
                </c:pt>
                <c:pt idx="50">
                  <c:v>Jeu</c:v>
                </c:pt>
                <c:pt idx="51">
                  <c:v>Langage</c:v>
                </c:pt>
                <c:pt idx="52">
                  <c:v>Lemme</c:v>
                </c:pt>
                <c:pt idx="53">
                  <c:v>Manifestation</c:v>
                </c:pt>
                <c:pt idx="54">
                  <c:v>Moi Surmoi</c:v>
                </c:pt>
                <c:pt idx="55">
                  <c:v>Monde</c:v>
                </c:pt>
                <c:pt idx="56">
                  <c:v>Morphème</c:v>
                </c:pt>
                <c:pt idx="57">
                  <c:v>Mot</c:v>
                </c:pt>
                <c:pt idx="58">
                  <c:v>Mot-clé</c:v>
                </c:pt>
                <c:pt idx="59">
                  <c:v>Paradoxe</c:v>
                </c:pt>
                <c:pt idx="60">
                  <c:v>Poésie</c:v>
                </c:pt>
                <c:pt idx="61">
                  <c:v>Proposition</c:v>
                </c:pt>
                <c:pt idx="62">
                  <c:v>Réalité</c:v>
                </c:pt>
                <c:pt idx="63">
                  <c:v>Récepteur</c:v>
                </c:pt>
                <c:pt idx="64">
                  <c:v>Réel, irréel</c:v>
                </c:pt>
                <c:pt idx="65">
                  <c:v>Règle(ment)</c:v>
                </c:pt>
                <c:pt idx="66">
                  <c:v>Représentation</c:v>
                </c:pt>
                <c:pt idx="67">
                  <c:v>Réseau</c:v>
                </c:pt>
                <c:pt idx="68">
                  <c:v>ʀjɛ̃ (ou) ʁjɛ̃</c:v>
                </c:pt>
                <c:pt idx="69">
                  <c:v>Signifiant</c:v>
                </c:pt>
                <c:pt idx="70">
                  <c:v>Silence</c:v>
                </c:pt>
                <c:pt idx="71">
                  <c:v>Soi, soi-même</c:v>
                </c:pt>
                <c:pt idx="72">
                  <c:v>Substrat</c:v>
                </c:pt>
                <c:pt idx="73">
                  <c:v>Syntaxe</c:v>
                </c:pt>
                <c:pt idx="74">
                  <c:v>Tableau</c:v>
                </c:pt>
                <c:pt idx="75">
                  <c:v>Tao</c:v>
                </c:pt>
                <c:pt idx="76">
                  <c:v>Tautologie</c:v>
                </c:pt>
                <c:pt idx="77">
                  <c:v>Théâtre</c:v>
                </c:pt>
                <c:pt idx="78">
                  <c:v>Temps</c:v>
                </c:pt>
                <c:pt idx="79">
                  <c:v>Texte</c:v>
                </c:pt>
                <c:pt idx="80">
                  <c:v>Transcendantal</c:v>
                </c:pt>
                <c:pt idx="81">
                  <c:v>Trialité</c:v>
                </c:pt>
                <c:pt idx="82">
                  <c:v>Valeur</c:v>
                </c:pt>
                <c:pt idx="83">
                  <c:v>Vérité</c:v>
                </c:pt>
                <c:pt idx="84">
                  <c:v>Vide</c:v>
                </c:pt>
                <c:pt idx="85">
                  <c:v>Web</c:v>
                </c:pt>
                <c:pt idx="86">
                  <c:v>{X}</c:v>
                </c:pt>
                <c:pt idx="87">
                  <c:v>Zéro</c:v>
                </c:pt>
              </c:strCache>
            </c:strRef>
          </c:xVal>
          <c:yVal>
            <c:numRef>
              <c:f>CONCEPTS!$B$59:$CK$59</c:f>
              <c:numCache>
                <c:formatCode>General</c:formatCode>
                <c:ptCount val="88"/>
                <c:pt idx="0">
                  <c:v>25</c:v>
                </c:pt>
                <c:pt idx="1">
                  <c:v>27</c:v>
                </c:pt>
                <c:pt idx="2">
                  <c:v>98</c:v>
                </c:pt>
                <c:pt idx="3">
                  <c:v>52</c:v>
                </c:pt>
                <c:pt idx="4">
                  <c:v>68</c:v>
                </c:pt>
                <c:pt idx="5">
                  <c:v>38</c:v>
                </c:pt>
                <c:pt idx="6">
                  <c:v>13</c:v>
                </c:pt>
                <c:pt idx="7">
                  <c:v>41</c:v>
                </c:pt>
                <c:pt idx="8">
                  <c:v>2</c:v>
                </c:pt>
                <c:pt idx="9">
                  <c:v>22</c:v>
                </c:pt>
                <c:pt idx="10">
                  <c:v>428</c:v>
                </c:pt>
                <c:pt idx="11">
                  <c:v>505</c:v>
                </c:pt>
                <c:pt idx="12">
                  <c:v>35</c:v>
                </c:pt>
                <c:pt idx="13">
                  <c:v>18</c:v>
                </c:pt>
                <c:pt idx="14">
                  <c:v>66</c:v>
                </c:pt>
                <c:pt idx="15">
                  <c:v>52</c:v>
                </c:pt>
                <c:pt idx="16">
                  <c:v>116</c:v>
                </c:pt>
                <c:pt idx="17">
                  <c:v>5</c:v>
                </c:pt>
                <c:pt idx="18">
                  <c:v>180</c:v>
                </c:pt>
                <c:pt idx="19">
                  <c:v>51</c:v>
                </c:pt>
                <c:pt idx="20">
                  <c:v>19</c:v>
                </c:pt>
                <c:pt idx="21">
                  <c:v>175</c:v>
                </c:pt>
                <c:pt idx="22">
                  <c:v>51</c:v>
                </c:pt>
                <c:pt idx="23">
                  <c:v>75</c:v>
                </c:pt>
                <c:pt idx="24">
                  <c:v>63</c:v>
                </c:pt>
                <c:pt idx="25">
                  <c:v>34</c:v>
                </c:pt>
                <c:pt idx="26">
                  <c:v>50</c:v>
                </c:pt>
                <c:pt idx="27">
                  <c:v>146</c:v>
                </c:pt>
                <c:pt idx="28">
                  <c:v>28</c:v>
                </c:pt>
                <c:pt idx="29">
                  <c:v>706</c:v>
                </c:pt>
                <c:pt idx="30">
                  <c:v>132</c:v>
                </c:pt>
                <c:pt idx="31">
                  <c:v>17</c:v>
                </c:pt>
                <c:pt idx="32">
                  <c:v>43</c:v>
                </c:pt>
                <c:pt idx="33">
                  <c:v>39</c:v>
                </c:pt>
                <c:pt idx="34">
                  <c:v>135</c:v>
                </c:pt>
                <c:pt idx="35">
                  <c:v>348</c:v>
                </c:pt>
                <c:pt idx="36">
                  <c:v>54</c:v>
                </c:pt>
                <c:pt idx="37">
                  <c:v>36</c:v>
                </c:pt>
                <c:pt idx="38">
                  <c:v>5</c:v>
                </c:pt>
                <c:pt idx="39">
                  <c:v>67</c:v>
                </c:pt>
                <c:pt idx="40">
                  <c:v>121</c:v>
                </c:pt>
                <c:pt idx="41">
                  <c:v>22</c:v>
                </c:pt>
                <c:pt idx="42">
                  <c:v>26</c:v>
                </c:pt>
                <c:pt idx="43">
                  <c:v>244</c:v>
                </c:pt>
                <c:pt idx="44">
                  <c:v>139</c:v>
                </c:pt>
                <c:pt idx="45">
                  <c:v>305</c:v>
                </c:pt>
                <c:pt idx="46">
                  <c:v>94</c:v>
                </c:pt>
                <c:pt idx="47">
                  <c:v>24</c:v>
                </c:pt>
                <c:pt idx="48">
                  <c:v>78</c:v>
                </c:pt>
                <c:pt idx="49">
                  <c:v>40</c:v>
                </c:pt>
                <c:pt idx="50">
                  <c:v>140</c:v>
                </c:pt>
                <c:pt idx="51">
                  <c:v>165</c:v>
                </c:pt>
                <c:pt idx="52">
                  <c:v>126</c:v>
                </c:pt>
                <c:pt idx="53">
                  <c:v>43</c:v>
                </c:pt>
                <c:pt idx="54">
                  <c:v>563</c:v>
                </c:pt>
                <c:pt idx="55">
                  <c:v>324</c:v>
                </c:pt>
                <c:pt idx="56">
                  <c:v>17</c:v>
                </c:pt>
                <c:pt idx="57">
                  <c:v>332</c:v>
                </c:pt>
                <c:pt idx="58">
                  <c:v>27</c:v>
                </c:pt>
                <c:pt idx="59">
                  <c:v>64</c:v>
                </c:pt>
                <c:pt idx="60">
                  <c:v>93</c:v>
                </c:pt>
                <c:pt idx="61">
                  <c:v>104</c:v>
                </c:pt>
                <c:pt idx="62">
                  <c:v>91</c:v>
                </c:pt>
                <c:pt idx="63">
                  <c:v>62</c:v>
                </c:pt>
                <c:pt idx="64">
                  <c:v>202</c:v>
                </c:pt>
                <c:pt idx="65">
                  <c:v>83</c:v>
                </c:pt>
                <c:pt idx="66">
                  <c:v>189</c:v>
                </c:pt>
                <c:pt idx="67">
                  <c:v>94</c:v>
                </c:pt>
                <c:pt idx="68">
                  <c:v>139</c:v>
                </c:pt>
                <c:pt idx="69">
                  <c:v>37</c:v>
                </c:pt>
                <c:pt idx="70">
                  <c:v>194</c:v>
                </c:pt>
                <c:pt idx="71">
                  <c:v>304</c:v>
                </c:pt>
                <c:pt idx="72">
                  <c:v>97</c:v>
                </c:pt>
                <c:pt idx="73">
                  <c:v>30</c:v>
                </c:pt>
                <c:pt idx="74">
                  <c:v>82</c:v>
                </c:pt>
                <c:pt idx="75">
                  <c:v>17</c:v>
                </c:pt>
                <c:pt idx="76">
                  <c:v>13</c:v>
                </c:pt>
                <c:pt idx="77">
                  <c:v>43</c:v>
                </c:pt>
                <c:pt idx="78">
                  <c:v>318</c:v>
                </c:pt>
                <c:pt idx="79">
                  <c:v>178</c:v>
                </c:pt>
                <c:pt idx="80">
                  <c:v>42</c:v>
                </c:pt>
                <c:pt idx="81">
                  <c:v>19</c:v>
                </c:pt>
                <c:pt idx="82">
                  <c:v>85</c:v>
                </c:pt>
                <c:pt idx="83">
                  <c:v>81</c:v>
                </c:pt>
                <c:pt idx="84">
                  <c:v>89</c:v>
                </c:pt>
                <c:pt idx="85">
                  <c:v>18</c:v>
                </c:pt>
                <c:pt idx="86">
                  <c:v>37</c:v>
                </c:pt>
                <c:pt idx="87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73-40DA-BB3E-EA3AAA194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616656"/>
        <c:axId val="394610864"/>
      </c:scatterChart>
      <c:valAx>
        <c:axId val="498616656"/>
        <c:scaling>
          <c:orientation val="minMax"/>
          <c:max val="90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aramond" panose="02020404030301010803" pitchFamily="18" charset="0"/>
                  </a:rPr>
                  <a:t>&gt;  Ordre alphabétique  &gt;</a:t>
                </a:r>
              </a:p>
            </c:rich>
          </c:tx>
          <c:layout>
            <c:manualLayout>
              <c:xMode val="edge"/>
              <c:yMode val="edge"/>
              <c:x val="0.45527196480583093"/>
              <c:y val="0.965869515328960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latin typeface="Garamond" panose="02020404030301010803" pitchFamily="18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crossAx val="394610864"/>
        <c:crosses val="autoZero"/>
        <c:crossBetween val="midCat"/>
      </c:valAx>
      <c:valAx>
        <c:axId val="394610864"/>
        <c:scaling>
          <c:logBase val="10"/>
          <c:orientation val="minMax"/>
          <c:max val="1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254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ln>
                  <a:noFill/>
                </a:ln>
                <a:solidFill>
                  <a:schemeClr val="tx1">
                    <a:lumMod val="85000"/>
                    <a:lumOff val="1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fr-FR"/>
          </a:p>
        </c:txPr>
        <c:crossAx val="498616656"/>
        <c:crosses val="autoZero"/>
        <c:crossBetween val="midCat"/>
      </c:valAx>
      <c:spPr>
        <a:noFill/>
        <a:ln w="3175" cap="rnd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C8">
        <a:alpha val="92941"/>
      </a:srgbClr>
    </a:solidFill>
    <a:ln w="3175" cap="flat" cmpd="sng" algn="ctr">
      <a:noFill/>
      <a:round/>
    </a:ln>
    <a:effectLst/>
  </c:spPr>
  <c:txPr>
    <a:bodyPr/>
    <a:lstStyle/>
    <a:p>
      <a:pPr>
        <a:defRPr>
          <a:ln>
            <a:noFill/>
          </a:ln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3256400947930803"/>
          <c:y val="8.6850616623170868E-2"/>
          <c:w val="0.767435990520692"/>
          <c:h val="0.897084529434970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CONCEPTS!$B$1</c:f>
              <c:strCache>
                <c:ptCount val="1"/>
                <c:pt idx="0">
                  <c:v>Théâtre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rgbClr val="C00000"/>
              </a:solidFill>
              <a:ln w="19050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F56-4632-9595-9AC1141C79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CONCEPTS!$A$2:$A$24</c:f>
              <c:strCache>
                <c:ptCount val="23"/>
                <c:pt idx="0">
                  <c:v>D'impatience</c:v>
                </c:pt>
                <c:pt idx="1">
                  <c:v>Galerie Martin</c:v>
                </c:pt>
                <c:pt idx="2">
                  <c:v>Exercices d'étantité</c:v>
                </c:pt>
                <c:pt idx="3">
                  <c:v>Silence, Parole &amp; Latence</c:v>
                </c:pt>
                <c:pt idx="4">
                  <c:v>Reflux ontologiques</c:v>
                </c:pt>
                <c:pt idx="5">
                  <c:v>Les bancs</c:v>
                </c:pt>
                <c:pt idx="6">
                  <c:v>L'intrusive métaphore</c:v>
                </c:pt>
                <c:pt idx="7">
                  <c:v>Atelier d'écriture</c:v>
                </c:pt>
                <c:pt idx="8">
                  <c:v>La scène imaginaire</c:v>
                </c:pt>
                <c:pt idx="9">
                  <c:v>Le Neutre à sa façon</c:v>
                </c:pt>
                <c:pt idx="10">
                  <c:v>Strophographie</c:v>
                </c:pt>
                <c:pt idx="11">
                  <c:v>Un feu insatiable</c:v>
                </c:pt>
                <c:pt idx="12">
                  <c:v>Appartenir Se tenir à part</c:v>
                </c:pt>
                <c:pt idx="13">
                  <c:v>Après-demain</c:v>
                </c:pt>
                <c:pt idx="14">
                  <c:v>Carrés tragi-comiques</c:v>
                </c:pt>
                <c:pt idx="15">
                  <c:v>Le moi défunt</c:v>
                </c:pt>
                <c:pt idx="16">
                  <c:v>Peindre - Ecrire - Dépeindre</c:v>
                </c:pt>
                <c:pt idx="17">
                  <c:v>La raison résonnante</c:v>
                </c:pt>
                <c:pt idx="18">
                  <c:v>Les idées persistantes</c:v>
                </c:pt>
                <c:pt idx="19">
                  <c:v>Le penser indivis</c:v>
                </c:pt>
                <c:pt idx="20">
                  <c:v>Une autre façon de le dire</c:v>
                </c:pt>
                <c:pt idx="21">
                  <c:v>Variations</c:v>
                </c:pt>
                <c:pt idx="22">
                  <c:v>Connaissance en commun</c:v>
                </c:pt>
              </c:strCache>
            </c:strRef>
          </c:cat>
          <c:val>
            <c:numRef>
              <c:f>CONCEPTS!$B$2:$B$24</c:f>
              <c:numCache>
                <c:formatCode>General</c:formatCode>
                <c:ptCount val="23"/>
                <c:pt idx="0">
                  <c:v>0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14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1-40CC-BE9C-E3A412089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9252472"/>
        <c:axId val="399254272"/>
      </c:barChart>
      <c:catAx>
        <c:axId val="399252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9254272"/>
        <c:crosses val="autoZero"/>
        <c:auto val="1"/>
        <c:lblAlgn val="ctr"/>
        <c:lblOffset val="100"/>
        <c:noMultiLvlLbl val="0"/>
      </c:catAx>
      <c:valAx>
        <c:axId val="399254272"/>
        <c:scaling>
          <c:orientation val="minMax"/>
        </c:scaling>
        <c:delete val="1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crossAx val="399252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D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97952012157546"/>
          <c:y val="2.0592024765557975E-2"/>
        </c:manualLayout>
      </c:layout>
      <c:overlay val="0"/>
      <c:spPr>
        <a:solidFill>
          <a:srgbClr val="FFF8E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AUTEURS!$B$1</c:f>
              <c:strCache>
                <c:ptCount val="1"/>
                <c:pt idx="0">
                  <c:v>Artaud Antonin</c:v>
                </c:pt>
              </c:strCache>
            </c:strRef>
          </c:tx>
          <c:spPr>
            <a:solidFill>
              <a:srgbClr val="002774"/>
            </a:solidFill>
            <a:ln w="19050">
              <a:solidFill>
                <a:srgbClr val="00277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AUTEURS!$A$2:$A$24</c:f>
              <c:strCache>
                <c:ptCount val="23"/>
                <c:pt idx="0">
                  <c:v>D'impatience</c:v>
                </c:pt>
                <c:pt idx="1">
                  <c:v>Galerie Martin</c:v>
                </c:pt>
                <c:pt idx="2">
                  <c:v>Exercices d'étantité</c:v>
                </c:pt>
                <c:pt idx="3">
                  <c:v>Silence, Parole &amp; Latence</c:v>
                </c:pt>
                <c:pt idx="4">
                  <c:v>Reflux ontologique</c:v>
                </c:pt>
                <c:pt idx="5">
                  <c:v>Les bancs</c:v>
                </c:pt>
                <c:pt idx="6">
                  <c:v>L'intrusive métaphore</c:v>
                </c:pt>
                <c:pt idx="7">
                  <c:v>Atelier d'écriture</c:v>
                </c:pt>
                <c:pt idx="8">
                  <c:v>La scène imaginaire</c:v>
                </c:pt>
                <c:pt idx="9">
                  <c:v>Le Neutre à sa façon</c:v>
                </c:pt>
                <c:pt idx="10">
                  <c:v>Strophographie</c:v>
                </c:pt>
                <c:pt idx="11">
                  <c:v>Un feu insatiable</c:v>
                </c:pt>
                <c:pt idx="12">
                  <c:v>Appartenir Se tenir à part</c:v>
                </c:pt>
                <c:pt idx="13">
                  <c:v>Après-demain</c:v>
                </c:pt>
                <c:pt idx="14">
                  <c:v>   Carrés tragi-comiques</c:v>
                </c:pt>
                <c:pt idx="15">
                  <c:v>   Le moi défunt</c:v>
                </c:pt>
                <c:pt idx="16">
                  <c:v>   Peindre - Ecrire - Dépeindre</c:v>
                </c:pt>
                <c:pt idx="17">
                  <c:v>   La raison résonnante</c:v>
                </c:pt>
                <c:pt idx="18">
                  <c:v>   Les idées persistantes</c:v>
                </c:pt>
                <c:pt idx="19">
                  <c:v>Le penser indivis</c:v>
                </c:pt>
                <c:pt idx="20">
                  <c:v>Une autre façon de le dire</c:v>
                </c:pt>
                <c:pt idx="21">
                  <c:v>Variations</c:v>
                </c:pt>
                <c:pt idx="22">
                  <c:v>Connaissance en commun</c:v>
                </c:pt>
              </c:strCache>
            </c:strRef>
          </c:cat>
          <c:val>
            <c:numRef>
              <c:f>AUTEURS!$B$2:$B$24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</c:v>
                </c:pt>
                <c:pt idx="17">
                  <c:v>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B-4A4E-AAA7-DAD5E5D39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6052168"/>
        <c:axId val="506052888"/>
      </c:barChart>
      <c:catAx>
        <c:axId val="506052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52888"/>
        <c:crosses val="autoZero"/>
        <c:auto val="0"/>
        <c:lblAlgn val="ctr"/>
        <c:lblOffset val="100"/>
        <c:tickLblSkip val="1"/>
        <c:noMultiLvlLbl val="0"/>
      </c:catAx>
      <c:valAx>
        <c:axId val="50605288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60521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DD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738321</xdr:colOff>
      <xdr:row>0</xdr:row>
      <xdr:rowOff>135696</xdr:rowOff>
    </xdr:from>
    <xdr:to>
      <xdr:col>23</xdr:col>
      <xdr:colOff>331239</xdr:colOff>
      <xdr:row>28</xdr:row>
      <xdr:rowOff>207855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4E2EE1A-E634-424C-8585-CB42B8D61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1</xdr:row>
      <xdr:rowOff>210782</xdr:rowOff>
    </xdr:from>
    <xdr:to>
      <xdr:col>10</xdr:col>
      <xdr:colOff>352944</xdr:colOff>
      <xdr:row>28</xdr:row>
      <xdr:rowOff>225787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116747E-B8D2-0162-ACBA-B6EC82A3F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157843</xdr:rowOff>
    </xdr:from>
    <xdr:to>
      <xdr:col>10</xdr:col>
      <xdr:colOff>202749</xdr:colOff>
      <xdr:row>28</xdr:row>
      <xdr:rowOff>8163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1A495D-7A9E-7709-8443-E655DE9C38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1829-6729-40B4-8F0A-198A69075624}">
  <sheetPr codeName="Feuil1"/>
  <dimension ref="A1:CK151"/>
  <sheetViews>
    <sheetView tabSelected="1" zoomScale="80" zoomScaleNormal="80" workbookViewId="0">
      <selection activeCell="B1" sqref="B1:D1"/>
    </sheetView>
  </sheetViews>
  <sheetFormatPr baseColWidth="10" defaultRowHeight="14.4" x14ac:dyDescent="0.3"/>
  <cols>
    <col min="1" max="1" width="27.44140625" customWidth="1"/>
    <col min="2" max="2" width="17.33203125" customWidth="1"/>
    <col min="3" max="3" width="10.88671875" customWidth="1"/>
    <col min="4" max="4" width="13.6640625" customWidth="1"/>
    <col min="5" max="5" width="12.33203125" customWidth="1"/>
    <col min="6" max="6" width="12.6640625" customWidth="1"/>
    <col min="7" max="7" width="14" customWidth="1"/>
    <col min="8" max="8" width="12.33203125" customWidth="1"/>
    <col min="9" max="9" width="12.109375" customWidth="1"/>
    <col min="10" max="11" width="11.6640625" customWidth="1"/>
    <col min="12" max="12" width="14.6640625" customWidth="1"/>
    <col min="13" max="21" width="12.6640625" customWidth="1"/>
    <col min="22" max="22" width="13.6640625" customWidth="1"/>
    <col min="23" max="35" width="12.6640625" customWidth="1"/>
    <col min="36" max="36" width="14.109375" customWidth="1"/>
    <col min="37" max="51" width="12.6640625" customWidth="1"/>
    <col min="52" max="52" width="13.109375" customWidth="1"/>
    <col min="53" max="54" width="12.6640625" customWidth="1"/>
    <col min="55" max="55" width="14" customWidth="1"/>
    <col min="56" max="64" width="12.6640625" customWidth="1"/>
    <col min="65" max="66" width="13.44140625" customWidth="1"/>
    <col min="67" max="67" width="12.6640625" customWidth="1"/>
    <col min="68" max="68" width="14.33203125" customWidth="1"/>
    <col min="69" max="69" width="13.44140625" customWidth="1"/>
    <col min="70" max="72" width="12.6640625" customWidth="1"/>
    <col min="73" max="73" width="13.88671875" customWidth="1"/>
    <col min="74" max="76" width="12.6640625" customWidth="1"/>
    <col min="77" max="79" width="14" customWidth="1"/>
    <col min="80" max="81" width="12.6640625" customWidth="1"/>
    <col min="82" max="82" width="15.109375" customWidth="1"/>
    <col min="83" max="83" width="13.88671875" customWidth="1"/>
    <col min="84" max="84" width="13.33203125" customWidth="1"/>
  </cols>
  <sheetData>
    <row r="1" spans="1:89" ht="54.75" customHeight="1" thickTop="1" thickBot="1" x14ac:dyDescent="0.35">
      <c r="A1" s="20" t="s">
        <v>176</v>
      </c>
      <c r="B1" s="35" t="s">
        <v>108</v>
      </c>
      <c r="C1" s="36"/>
      <c r="D1" s="3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18.899999999999999" customHeight="1" thickTop="1" x14ac:dyDescent="0.3">
      <c r="A2" s="2" t="s">
        <v>0</v>
      </c>
      <c r="B2" s="12">
        <f>VLOOKUP(B$1,A$62:X$149,2,0)</f>
        <v>0</v>
      </c>
      <c r="C2" s="16"/>
      <c r="D2" s="1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</row>
    <row r="3" spans="1:89" ht="18.899999999999999" customHeight="1" x14ac:dyDescent="0.3">
      <c r="A3" s="2" t="s">
        <v>1</v>
      </c>
      <c r="B3" s="12">
        <f>VLOOKUP(B$1,A$62:X$149,3,0)</f>
        <v>7</v>
      </c>
      <c r="C3" s="16"/>
      <c r="D3" s="1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</row>
    <row r="4" spans="1:89" ht="18.899999999999999" customHeight="1" x14ac:dyDescent="0.3">
      <c r="A4" s="2" t="s">
        <v>43</v>
      </c>
      <c r="B4" s="12">
        <f>VLOOKUP(B$1,A$62:X$149,4,0)</f>
        <v>2</v>
      </c>
      <c r="C4" s="16"/>
      <c r="D4" s="1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 ht="18.899999999999999" customHeight="1" x14ac:dyDescent="0.3">
      <c r="A5" s="2" t="s">
        <v>2</v>
      </c>
      <c r="B5" s="12">
        <f>VLOOKUP(B$1,A$62:X$149,5,0)</f>
        <v>3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</row>
    <row r="6" spans="1:89" ht="18.899999999999999" customHeight="1" x14ac:dyDescent="0.3">
      <c r="A6" s="2" t="s">
        <v>141</v>
      </c>
      <c r="B6" s="12">
        <f>VLOOKUP(B$1,A$62:X$149,6,0)</f>
        <v>2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</row>
    <row r="7" spans="1:89" ht="18.899999999999999" customHeight="1" x14ac:dyDescent="0.3">
      <c r="A7" s="2" t="s">
        <v>4</v>
      </c>
      <c r="B7" s="12">
        <f>VLOOKUP(B$1,A$62:X$149,7,0)</f>
        <v>0</v>
      </c>
      <c r="C7" s="16"/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</row>
    <row r="8" spans="1:89" ht="18.899999999999999" customHeight="1" x14ac:dyDescent="0.3">
      <c r="A8" s="2" t="s">
        <v>5</v>
      </c>
      <c r="B8" s="12">
        <f>VLOOKUP(B$1,A$62:X$149,8,0)</f>
        <v>0</v>
      </c>
      <c r="C8" s="16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</row>
    <row r="9" spans="1:89" ht="18.899999999999999" customHeight="1" x14ac:dyDescent="0.3">
      <c r="A9" s="2" t="s">
        <v>6</v>
      </c>
      <c r="B9" s="12">
        <f>VLOOKUP(B$1,A$62:X$149,9,0)</f>
        <v>0</v>
      </c>
      <c r="C9" s="16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</row>
    <row r="10" spans="1:89" ht="18.899999999999999" customHeight="1" x14ac:dyDescent="0.3">
      <c r="A10" s="2" t="s">
        <v>7</v>
      </c>
      <c r="B10" s="12">
        <f>VLOOKUP(B$1,A$62:X$149,10,0)</f>
        <v>6</v>
      </c>
      <c r="C10" s="16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8.899999999999999" customHeight="1" x14ac:dyDescent="0.3">
      <c r="A11" s="2" t="s">
        <v>8</v>
      </c>
      <c r="B11" s="12">
        <f>VLOOKUP(B$1,A$62:X$149,11,0)</f>
        <v>0</v>
      </c>
      <c r="C11" s="16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8.899999999999999" customHeight="1" x14ac:dyDescent="0.3">
      <c r="A12" s="2" t="s">
        <v>37</v>
      </c>
      <c r="B12" s="12">
        <f>VLOOKUP(B$1,A$62:X$149,12,0)</f>
        <v>0</v>
      </c>
      <c r="C12" s="16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18.899999999999999" customHeight="1" x14ac:dyDescent="0.3">
      <c r="A13" s="2" t="s">
        <v>9</v>
      </c>
      <c r="B13" s="12">
        <f>VLOOKUP(B$1,A$62:X$149,13,0)</f>
        <v>0</v>
      </c>
      <c r="C13" s="16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18.899999999999999" customHeight="1" x14ac:dyDescent="0.3">
      <c r="A14" s="2" t="s">
        <v>10</v>
      </c>
      <c r="B14" s="12">
        <f>VLOOKUP(B$1,A$62:X$149,14,0)</f>
        <v>0</v>
      </c>
      <c r="C14" s="16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8.899999999999999" customHeight="1" x14ac:dyDescent="0.3">
      <c r="A15" s="2" t="s">
        <v>11</v>
      </c>
      <c r="B15" s="12">
        <f>VLOOKUP(B$1,A$62:X$149,15,0)</f>
        <v>1</v>
      </c>
      <c r="C15" s="16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8.899999999999999" customHeight="1" x14ac:dyDescent="0.3">
      <c r="A16" s="2" t="s">
        <v>129</v>
      </c>
      <c r="B16" s="12">
        <f>VLOOKUP(B$1,A$62:X$149,16,0)</f>
        <v>1</v>
      </c>
      <c r="C16" s="16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18.899999999999999" customHeight="1" x14ac:dyDescent="0.3">
      <c r="A17" s="2" t="s">
        <v>139</v>
      </c>
      <c r="B17" s="12">
        <f>VLOOKUP(B$1,A$62:X$149,17,0)</f>
        <v>0</v>
      </c>
      <c r="C17" s="16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18.899999999999999" customHeight="1" x14ac:dyDescent="0.3">
      <c r="A18" s="2" t="s">
        <v>140</v>
      </c>
      <c r="B18" s="12">
        <f>VLOOKUP(B$1,A$62:X$149,18,0)</f>
        <v>3</v>
      </c>
      <c r="C18" s="16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8.899999999999999" customHeight="1" x14ac:dyDescent="0.3">
      <c r="A19" s="2" t="s">
        <v>159</v>
      </c>
      <c r="B19" s="12">
        <f>VLOOKUP(B$1,A$62:X$149,19,0)</f>
        <v>14</v>
      </c>
      <c r="C19" s="16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8.899999999999999" customHeight="1" x14ac:dyDescent="0.3">
      <c r="A20" s="2" t="s">
        <v>160</v>
      </c>
      <c r="B20" s="12">
        <f>VLOOKUP(B$1,A$62:X$149,20,0)</f>
        <v>2</v>
      </c>
      <c r="C20" s="1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8.899999999999999" customHeight="1" x14ac:dyDescent="0.3">
      <c r="A21" s="2" t="s">
        <v>169</v>
      </c>
      <c r="B21" s="12">
        <f>VLOOKUP(B$1,A$62:X$149,21,0)</f>
        <v>0</v>
      </c>
      <c r="C21" s="16"/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8.899999999999999" customHeight="1" x14ac:dyDescent="0.3">
      <c r="A22" s="2" t="s">
        <v>170</v>
      </c>
      <c r="B22" s="12">
        <f>VLOOKUP(B$1,A$62:X$149,22,0)</f>
        <v>2</v>
      </c>
      <c r="C22" s="16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8.899999999999999" customHeight="1" x14ac:dyDescent="0.3">
      <c r="A23" s="22" t="s">
        <v>180</v>
      </c>
      <c r="B23" s="12">
        <f>VLOOKUP(B$1,A$62:X$149,23,0)</f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18.899999999999999" customHeight="1" x14ac:dyDescent="0.3">
      <c r="A24" s="22" t="s">
        <v>181</v>
      </c>
      <c r="B24" s="12">
        <f>VLOOKUP(B$1,A$62:X$149,24,0)</f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</row>
    <row r="25" spans="1:89" ht="18.899999999999999" customHeight="1" x14ac:dyDescent="0.3">
      <c r="A25" s="4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</row>
    <row r="26" spans="1:89" ht="18.899999999999999" customHeight="1" x14ac:dyDescent="0.3">
      <c r="A26" s="4"/>
      <c r="B26" s="3"/>
      <c r="C26" s="5"/>
      <c r="D26" s="5"/>
      <c r="E26" s="5"/>
      <c r="F26" s="6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1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1"/>
      <c r="CK26" s="1"/>
    </row>
    <row r="27" spans="1:89" ht="18.899999999999999" customHeight="1" x14ac:dyDescent="0.3">
      <c r="A27" s="4"/>
      <c r="B27" s="3"/>
      <c r="C27" s="8"/>
      <c r="D27" s="8"/>
      <c r="E27" s="8"/>
      <c r="F27" s="8"/>
      <c r="G27" s="8"/>
      <c r="H27" s="8"/>
      <c r="I27" s="8"/>
      <c r="J27" s="8"/>
      <c r="K27" s="8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18.899999999999999" customHeight="1" x14ac:dyDescent="0.3">
      <c r="A28" s="4"/>
      <c r="B28" s="3"/>
      <c r="C28" s="8"/>
      <c r="D28" s="8"/>
      <c r="E28" s="8"/>
      <c r="F28" s="8"/>
      <c r="G28" s="8"/>
      <c r="H28" s="8"/>
      <c r="I28" s="8"/>
      <c r="J28" s="8"/>
      <c r="K28" s="8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18.899999999999999" customHeight="1" x14ac:dyDescent="0.3">
      <c r="A29" s="4"/>
      <c r="B29" s="3"/>
      <c r="C29" s="8"/>
      <c r="D29" s="8"/>
      <c r="E29" s="8"/>
      <c r="F29" s="8"/>
      <c r="G29" s="8"/>
      <c r="H29" s="8"/>
      <c r="I29" s="8"/>
      <c r="J29" s="8"/>
      <c r="K29" s="8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</row>
    <row r="30" spans="1:89" s="18" customFormat="1" ht="18.899999999999999" customHeight="1" x14ac:dyDescent="0.3">
      <c r="A30" s="14" t="s">
        <v>125</v>
      </c>
      <c r="B30" s="15">
        <f>SUM(B2:B29)</f>
        <v>43</v>
      </c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</row>
    <row r="31" spans="1:89" s="16" customFormat="1" x14ac:dyDescent="0.3"/>
    <row r="32" spans="1:89" s="16" customFormat="1" x14ac:dyDescent="0.3"/>
    <row r="33" spans="1:89" s="16" customFormat="1" x14ac:dyDescent="0.3"/>
    <row r="34" spans="1:89" s="16" customForma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89" s="10" customFormat="1" ht="30.75" customHeight="1" x14ac:dyDescent="0.3">
      <c r="A35" s="23" t="s">
        <v>175</v>
      </c>
      <c r="B35" s="24" t="s">
        <v>117</v>
      </c>
      <c r="C35" s="24" t="s">
        <v>165</v>
      </c>
      <c r="D35" s="24" t="s">
        <v>135</v>
      </c>
      <c r="E35" s="25" t="s">
        <v>147</v>
      </c>
      <c r="F35" s="25" t="s">
        <v>77</v>
      </c>
      <c r="G35" s="24" t="s">
        <v>39</v>
      </c>
      <c r="H35" s="24" t="s">
        <v>127</v>
      </c>
      <c r="I35" s="24" t="s">
        <v>63</v>
      </c>
      <c r="J35" s="24" t="s">
        <v>130</v>
      </c>
      <c r="K35" s="24" t="s">
        <v>14</v>
      </c>
      <c r="L35" s="24" t="s">
        <v>103</v>
      </c>
      <c r="M35" s="24" t="s">
        <v>18</v>
      </c>
      <c r="N35" s="25" t="s">
        <v>78</v>
      </c>
      <c r="O35" s="24" t="s">
        <v>69</v>
      </c>
      <c r="P35" s="24" t="s">
        <v>26</v>
      </c>
      <c r="Q35" s="24" t="s">
        <v>32</v>
      </c>
      <c r="R35" s="25" t="s">
        <v>79</v>
      </c>
      <c r="S35" s="24" t="s">
        <v>128</v>
      </c>
      <c r="T35" s="24" t="s">
        <v>102</v>
      </c>
      <c r="U35" s="25" t="s">
        <v>80</v>
      </c>
      <c r="V35" s="24" t="s">
        <v>30</v>
      </c>
      <c r="W35" s="24" t="s">
        <v>142</v>
      </c>
      <c r="X35" s="24" t="s">
        <v>148</v>
      </c>
      <c r="Y35" s="24" t="s">
        <v>149</v>
      </c>
      <c r="Z35" s="24" t="s">
        <v>150</v>
      </c>
      <c r="AA35" s="24" t="s">
        <v>151</v>
      </c>
      <c r="AB35" s="24" t="s">
        <v>115</v>
      </c>
      <c r="AC35" s="25" t="s">
        <v>81</v>
      </c>
      <c r="AD35" s="25" t="s">
        <v>82</v>
      </c>
      <c r="AE35" s="24" t="s">
        <v>152</v>
      </c>
      <c r="AF35" s="24" t="s">
        <v>153</v>
      </c>
      <c r="AG35" s="24" t="s">
        <v>154</v>
      </c>
      <c r="AH35" s="24" t="s">
        <v>155</v>
      </c>
      <c r="AI35" s="24" t="s">
        <v>156</v>
      </c>
      <c r="AJ35" s="24" t="s">
        <v>157</v>
      </c>
      <c r="AK35" s="24" t="s">
        <v>126</v>
      </c>
      <c r="AL35" s="24" t="s">
        <v>35</v>
      </c>
      <c r="AM35" s="24" t="s">
        <v>64</v>
      </c>
      <c r="AN35" s="24" t="s">
        <v>131</v>
      </c>
      <c r="AO35" s="24" t="s">
        <v>19</v>
      </c>
      <c r="AP35" s="24" t="s">
        <v>84</v>
      </c>
      <c r="AQ35" s="24" t="s">
        <v>182</v>
      </c>
      <c r="AR35" s="24" t="s">
        <v>75</v>
      </c>
      <c r="AS35" s="24" t="s">
        <v>85</v>
      </c>
      <c r="AT35" s="24" t="s">
        <v>34</v>
      </c>
      <c r="AU35" s="24" t="s">
        <v>12</v>
      </c>
      <c r="AV35" s="24" t="s">
        <v>74</v>
      </c>
      <c r="AW35" s="24" t="s">
        <v>107</v>
      </c>
      <c r="AX35" s="24" t="s">
        <v>28</v>
      </c>
      <c r="AY35" s="24" t="s">
        <v>166</v>
      </c>
      <c r="AZ35" s="24" t="s">
        <v>13</v>
      </c>
      <c r="BA35" s="24" t="s">
        <v>21</v>
      </c>
      <c r="BB35" s="24" t="s">
        <v>24</v>
      </c>
      <c r="BC35" s="24" t="s">
        <v>41</v>
      </c>
      <c r="BD35" s="24" t="s">
        <v>118</v>
      </c>
      <c r="BE35" s="24" t="s">
        <v>33</v>
      </c>
      <c r="BF35" s="24" t="s">
        <v>71</v>
      </c>
      <c r="BG35" s="24" t="s">
        <v>70</v>
      </c>
      <c r="BH35" s="24" t="s">
        <v>65</v>
      </c>
      <c r="BI35" s="24" t="s">
        <v>40</v>
      </c>
      <c r="BJ35" s="24" t="s">
        <v>38</v>
      </c>
      <c r="BK35" s="24" t="s">
        <v>22</v>
      </c>
      <c r="BL35" s="24" t="s">
        <v>25</v>
      </c>
      <c r="BM35" s="24" t="s">
        <v>31</v>
      </c>
      <c r="BN35" s="24" t="s">
        <v>132</v>
      </c>
      <c r="BO35" s="24" t="s">
        <v>36</v>
      </c>
      <c r="BP35" s="24" t="s">
        <v>42</v>
      </c>
      <c r="BQ35" s="24" t="s">
        <v>16</v>
      </c>
      <c r="BR35" s="24" t="s">
        <v>158</v>
      </c>
      <c r="BS35" s="24" t="s">
        <v>133</v>
      </c>
      <c r="BT35" s="24" t="s">
        <v>29</v>
      </c>
      <c r="BU35" s="24" t="s">
        <v>167</v>
      </c>
      <c r="BV35" s="24" t="s">
        <v>15</v>
      </c>
      <c r="BW35" s="24" t="s">
        <v>72</v>
      </c>
      <c r="BX35" s="24" t="s">
        <v>17</v>
      </c>
      <c r="BY35" s="24" t="s">
        <v>136</v>
      </c>
      <c r="BZ35" s="24" t="s">
        <v>134</v>
      </c>
      <c r="CA35" s="24" t="s">
        <v>108</v>
      </c>
      <c r="CB35" s="25" t="s">
        <v>76</v>
      </c>
      <c r="CC35" s="24" t="s">
        <v>27</v>
      </c>
      <c r="CD35" s="24" t="s">
        <v>116</v>
      </c>
      <c r="CE35" s="24" t="s">
        <v>137</v>
      </c>
      <c r="CF35" s="24" t="s">
        <v>20</v>
      </c>
      <c r="CG35" s="24" t="s">
        <v>23</v>
      </c>
      <c r="CH35" s="25" t="s">
        <v>83</v>
      </c>
      <c r="CI35" s="24" t="s">
        <v>89</v>
      </c>
      <c r="CJ35" s="24" t="s">
        <v>138</v>
      </c>
      <c r="CK35" s="24" t="s">
        <v>90</v>
      </c>
    </row>
    <row r="36" spans="1:89" s="29" customFormat="1" ht="19.95" customHeight="1" x14ac:dyDescent="0.3">
      <c r="A36" s="4" t="s">
        <v>0</v>
      </c>
      <c r="B36" s="11">
        <v>3</v>
      </c>
      <c r="C36" s="11">
        <v>1</v>
      </c>
      <c r="D36" s="11">
        <v>0</v>
      </c>
      <c r="E36" s="11">
        <v>9</v>
      </c>
      <c r="F36" s="11">
        <v>3</v>
      </c>
      <c r="G36" s="11">
        <v>1</v>
      </c>
      <c r="H36" s="11">
        <v>0</v>
      </c>
      <c r="I36" s="11">
        <v>0</v>
      </c>
      <c r="J36" s="11">
        <v>0</v>
      </c>
      <c r="K36" s="11">
        <v>1</v>
      </c>
      <c r="L36" s="11">
        <v>10</v>
      </c>
      <c r="M36" s="11">
        <v>37</v>
      </c>
      <c r="N36" s="11">
        <v>5</v>
      </c>
      <c r="O36" s="11">
        <v>0</v>
      </c>
      <c r="P36" s="11">
        <v>0</v>
      </c>
      <c r="Q36" s="11">
        <v>0</v>
      </c>
      <c r="R36" s="11">
        <v>16</v>
      </c>
      <c r="S36" s="11">
        <v>0</v>
      </c>
      <c r="T36" s="11">
        <v>5</v>
      </c>
      <c r="U36" s="11">
        <v>10</v>
      </c>
      <c r="V36" s="11">
        <v>2</v>
      </c>
      <c r="W36" s="11">
        <v>4</v>
      </c>
      <c r="X36" s="11">
        <v>0</v>
      </c>
      <c r="Y36" s="11">
        <v>1</v>
      </c>
      <c r="Z36" s="11">
        <v>0</v>
      </c>
      <c r="AA36" s="11">
        <v>0</v>
      </c>
      <c r="AB36" s="11">
        <v>0</v>
      </c>
      <c r="AC36" s="11">
        <v>17</v>
      </c>
      <c r="AD36" s="11">
        <v>0</v>
      </c>
      <c r="AE36" s="11">
        <v>0</v>
      </c>
      <c r="AF36" s="11">
        <v>0</v>
      </c>
      <c r="AG36" s="11">
        <v>1</v>
      </c>
      <c r="AH36" s="11">
        <v>0</v>
      </c>
      <c r="AI36" s="11">
        <v>1</v>
      </c>
      <c r="AJ36" s="11">
        <v>0</v>
      </c>
      <c r="AK36" s="11">
        <v>8</v>
      </c>
      <c r="AL36" s="11">
        <v>0</v>
      </c>
      <c r="AM36" s="11">
        <v>1</v>
      </c>
      <c r="AN36" s="11">
        <v>0</v>
      </c>
      <c r="AO36" s="11">
        <v>4</v>
      </c>
      <c r="AP36" s="11">
        <v>2</v>
      </c>
      <c r="AQ36" s="11">
        <v>0</v>
      </c>
      <c r="AR36" s="11">
        <v>0</v>
      </c>
      <c r="AS36" s="11">
        <v>14</v>
      </c>
      <c r="AT36" s="11">
        <v>14</v>
      </c>
      <c r="AU36" s="11">
        <v>5</v>
      </c>
      <c r="AV36" s="11">
        <v>0</v>
      </c>
      <c r="AW36" s="11">
        <v>0</v>
      </c>
      <c r="AX36" s="11">
        <v>0</v>
      </c>
      <c r="AY36" s="11">
        <v>1</v>
      </c>
      <c r="AZ36" s="11">
        <v>6</v>
      </c>
      <c r="BA36" s="11">
        <v>6</v>
      </c>
      <c r="BB36" s="11">
        <v>0</v>
      </c>
      <c r="BC36" s="11">
        <v>1</v>
      </c>
      <c r="BD36" s="11">
        <v>16</v>
      </c>
      <c r="BE36" s="11">
        <v>20</v>
      </c>
      <c r="BF36" s="11">
        <v>0</v>
      </c>
      <c r="BG36" s="11">
        <v>16</v>
      </c>
      <c r="BH36" s="11">
        <v>0</v>
      </c>
      <c r="BI36" s="11">
        <v>5</v>
      </c>
      <c r="BJ36" s="11">
        <v>1</v>
      </c>
      <c r="BK36" s="11">
        <v>1</v>
      </c>
      <c r="BL36" s="11">
        <v>3</v>
      </c>
      <c r="BM36" s="11">
        <v>0</v>
      </c>
      <c r="BN36" s="11">
        <v>2</v>
      </c>
      <c r="BO36" s="11">
        <v>3</v>
      </c>
      <c r="BP36" s="11">
        <v>3</v>
      </c>
      <c r="BQ36" s="11">
        <v>2</v>
      </c>
      <c r="BR36" s="11">
        <v>7</v>
      </c>
      <c r="BS36" s="11">
        <v>0</v>
      </c>
      <c r="BT36" s="11">
        <v>3</v>
      </c>
      <c r="BU36" s="11">
        <v>18</v>
      </c>
      <c r="BV36" s="11">
        <v>1</v>
      </c>
      <c r="BW36" s="11">
        <v>1</v>
      </c>
      <c r="BX36" s="11">
        <v>1</v>
      </c>
      <c r="BY36" s="11">
        <v>0</v>
      </c>
      <c r="BZ36" s="11">
        <v>0</v>
      </c>
      <c r="CA36" s="11">
        <v>0</v>
      </c>
      <c r="CB36" s="11">
        <v>15</v>
      </c>
      <c r="CC36" s="11">
        <v>3</v>
      </c>
      <c r="CD36" s="11">
        <v>0</v>
      </c>
      <c r="CE36" s="11">
        <v>0</v>
      </c>
      <c r="CF36" s="11">
        <v>0</v>
      </c>
      <c r="CG36" s="11">
        <v>4</v>
      </c>
      <c r="CH36" s="11">
        <v>6</v>
      </c>
      <c r="CI36" s="11">
        <v>0</v>
      </c>
      <c r="CJ36" s="11">
        <v>16</v>
      </c>
      <c r="CK36" s="11">
        <v>0</v>
      </c>
    </row>
    <row r="37" spans="1:89" s="10" customFormat="1" ht="19.95" customHeight="1" x14ac:dyDescent="0.3">
      <c r="A37" s="4" t="s">
        <v>1</v>
      </c>
      <c r="B37" s="11">
        <v>5</v>
      </c>
      <c r="C37" s="11">
        <v>0</v>
      </c>
      <c r="D37" s="11">
        <v>0</v>
      </c>
      <c r="E37" s="11">
        <v>1</v>
      </c>
      <c r="F37" s="11">
        <v>0</v>
      </c>
      <c r="G37" s="11">
        <v>5</v>
      </c>
      <c r="H37" s="11">
        <v>0</v>
      </c>
      <c r="I37" s="11">
        <v>0</v>
      </c>
      <c r="J37" s="11">
        <v>0</v>
      </c>
      <c r="K37" s="11">
        <v>0</v>
      </c>
      <c r="L37" s="11">
        <v>30</v>
      </c>
      <c r="M37" s="11">
        <v>42</v>
      </c>
      <c r="N37" s="11">
        <v>2</v>
      </c>
      <c r="O37" s="11">
        <v>0</v>
      </c>
      <c r="P37" s="11">
        <v>3</v>
      </c>
      <c r="Q37" s="11">
        <v>0</v>
      </c>
      <c r="R37" s="11">
        <v>2</v>
      </c>
      <c r="S37" s="11">
        <v>0</v>
      </c>
      <c r="T37" s="11">
        <v>24</v>
      </c>
      <c r="U37" s="11">
        <v>2</v>
      </c>
      <c r="V37" s="11">
        <v>2</v>
      </c>
      <c r="W37" s="11">
        <v>16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9</v>
      </c>
      <c r="AD37" s="11">
        <v>8</v>
      </c>
      <c r="AE37" s="11">
        <v>99</v>
      </c>
      <c r="AF37" s="11">
        <v>7</v>
      </c>
      <c r="AG37" s="11">
        <v>0</v>
      </c>
      <c r="AH37" s="11">
        <v>0</v>
      </c>
      <c r="AI37" s="11">
        <v>1</v>
      </c>
      <c r="AJ37" s="11">
        <v>21</v>
      </c>
      <c r="AK37" s="11">
        <v>105</v>
      </c>
      <c r="AL37" s="11">
        <v>20</v>
      </c>
      <c r="AM37" s="11">
        <v>1</v>
      </c>
      <c r="AN37" s="11">
        <v>0</v>
      </c>
      <c r="AO37" s="11">
        <v>0</v>
      </c>
      <c r="AP37" s="11">
        <v>3</v>
      </c>
      <c r="AQ37" s="11">
        <v>0</v>
      </c>
      <c r="AR37" s="11">
        <v>0</v>
      </c>
      <c r="AS37" s="11">
        <v>18</v>
      </c>
      <c r="AT37" s="11">
        <v>6</v>
      </c>
      <c r="AU37" s="11">
        <v>6</v>
      </c>
      <c r="AV37" s="11">
        <v>1</v>
      </c>
      <c r="AW37" s="11">
        <v>0</v>
      </c>
      <c r="AX37" s="11">
        <v>6</v>
      </c>
      <c r="AY37" s="11">
        <v>2</v>
      </c>
      <c r="AZ37" s="11">
        <v>4</v>
      </c>
      <c r="BA37" s="11">
        <v>11</v>
      </c>
      <c r="BB37" s="11">
        <v>3</v>
      </c>
      <c r="BC37" s="11">
        <v>7</v>
      </c>
      <c r="BD37" s="11">
        <v>28</v>
      </c>
      <c r="BE37" s="11">
        <v>59</v>
      </c>
      <c r="BF37" s="11">
        <v>0</v>
      </c>
      <c r="BG37" s="11">
        <v>25</v>
      </c>
      <c r="BH37" s="11">
        <v>1</v>
      </c>
      <c r="BI37" s="11">
        <v>8</v>
      </c>
      <c r="BJ37" s="11">
        <v>29</v>
      </c>
      <c r="BK37" s="11">
        <v>0</v>
      </c>
      <c r="BL37" s="11">
        <v>10</v>
      </c>
      <c r="BM37" s="11">
        <v>0</v>
      </c>
      <c r="BN37" s="11">
        <v>3</v>
      </c>
      <c r="BO37" s="11">
        <v>0</v>
      </c>
      <c r="BP37" s="11">
        <v>12</v>
      </c>
      <c r="BQ37" s="11">
        <v>0</v>
      </c>
      <c r="BR37" s="11">
        <v>0</v>
      </c>
      <c r="BS37" s="11">
        <v>0</v>
      </c>
      <c r="BT37" s="11">
        <v>4</v>
      </c>
      <c r="BU37" s="11">
        <v>33</v>
      </c>
      <c r="BV37" s="11">
        <v>0</v>
      </c>
      <c r="BW37" s="11">
        <v>1</v>
      </c>
      <c r="BX37" s="11">
        <v>0</v>
      </c>
      <c r="BY37" s="11">
        <v>0</v>
      </c>
      <c r="BZ37" s="11">
        <v>1</v>
      </c>
      <c r="CA37" s="11">
        <v>7</v>
      </c>
      <c r="CB37" s="11">
        <v>68</v>
      </c>
      <c r="CC37" s="11">
        <v>7</v>
      </c>
      <c r="CD37" s="11">
        <v>13</v>
      </c>
      <c r="CE37" s="11">
        <v>0</v>
      </c>
      <c r="CF37" s="11">
        <v>3</v>
      </c>
      <c r="CG37" s="11">
        <v>14</v>
      </c>
      <c r="CH37" s="11">
        <v>6</v>
      </c>
      <c r="CI37" s="11">
        <v>0</v>
      </c>
      <c r="CJ37" s="11">
        <v>0</v>
      </c>
      <c r="CK37" s="11">
        <v>0</v>
      </c>
    </row>
    <row r="38" spans="1:89" s="10" customFormat="1" ht="19.95" customHeight="1" x14ac:dyDescent="0.3">
      <c r="A38" s="4" t="s">
        <v>43</v>
      </c>
      <c r="B38" s="11">
        <f>3+1</f>
        <v>4</v>
      </c>
      <c r="C38" s="11">
        <v>0</v>
      </c>
      <c r="D38" s="11">
        <v>0</v>
      </c>
      <c r="E38" s="11">
        <v>0</v>
      </c>
      <c r="F38" s="11">
        <f>1+4</f>
        <v>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f>1+2</f>
        <v>3</v>
      </c>
      <c r="M38" s="11">
        <f>13+7</f>
        <v>20</v>
      </c>
      <c r="N38" s="11">
        <f>0+1</f>
        <v>1</v>
      </c>
      <c r="O38" s="11">
        <v>0</v>
      </c>
      <c r="P38" s="11">
        <f>0+2</f>
        <v>2</v>
      </c>
      <c r="Q38" s="11">
        <v>0</v>
      </c>
      <c r="R38" s="11">
        <f>1+4</f>
        <v>5</v>
      </c>
      <c r="S38" s="11">
        <v>0</v>
      </c>
      <c r="T38" s="11">
        <f>5+4</f>
        <v>9</v>
      </c>
      <c r="U38" s="11">
        <v>0</v>
      </c>
      <c r="V38" s="11">
        <v>0</v>
      </c>
      <c r="W38" s="11">
        <f>10+9</f>
        <v>19</v>
      </c>
      <c r="X38" s="11">
        <v>0</v>
      </c>
      <c r="Y38" s="11">
        <f>0+1</f>
        <v>1</v>
      </c>
      <c r="Z38" s="11">
        <v>1</v>
      </c>
      <c r="AA38" s="11">
        <v>0</v>
      </c>
      <c r="AB38" s="11">
        <f>0+7</f>
        <v>7</v>
      </c>
      <c r="AC38" s="11">
        <f>0+1</f>
        <v>1</v>
      </c>
      <c r="AD38" s="11">
        <v>0</v>
      </c>
      <c r="AE38" s="11">
        <f>20+19</f>
        <v>39</v>
      </c>
      <c r="AF38" s="11">
        <f>1+3</f>
        <v>4</v>
      </c>
      <c r="AG38" s="11">
        <f>0+1</f>
        <v>1</v>
      </c>
      <c r="AH38" s="11">
        <v>0</v>
      </c>
      <c r="AI38" s="11">
        <f>1+1</f>
        <v>2</v>
      </c>
      <c r="AJ38" s="11">
        <f>3+5</f>
        <v>8</v>
      </c>
      <c r="AK38" s="11">
        <f>1+11</f>
        <v>12</v>
      </c>
      <c r="AL38" s="11">
        <f>5+1</f>
        <v>6</v>
      </c>
      <c r="AM38" s="11">
        <f>3+1</f>
        <v>4</v>
      </c>
      <c r="AN38" s="11">
        <v>0</v>
      </c>
      <c r="AO38" s="11">
        <v>1</v>
      </c>
      <c r="AP38" s="11">
        <f>1+4</f>
        <v>5</v>
      </c>
      <c r="AQ38" s="11">
        <v>0</v>
      </c>
      <c r="AR38" s="11">
        <v>0</v>
      </c>
      <c r="AS38" s="11">
        <f>0+3</f>
        <v>3</v>
      </c>
      <c r="AT38" s="11">
        <v>0</v>
      </c>
      <c r="AU38" s="11">
        <f>0+2</f>
        <v>2</v>
      </c>
      <c r="AV38" s="11">
        <v>1</v>
      </c>
      <c r="AW38" s="11">
        <f>0+3</f>
        <v>3</v>
      </c>
      <c r="AX38" s="11">
        <f>0+1</f>
        <v>1</v>
      </c>
      <c r="AY38" s="11">
        <v>0</v>
      </c>
      <c r="AZ38" s="11">
        <f>1+14</f>
        <v>15</v>
      </c>
      <c r="BA38" s="11">
        <f>0+5</f>
        <v>5</v>
      </c>
      <c r="BB38" s="11">
        <v>0</v>
      </c>
      <c r="BC38" s="11">
        <v>0</v>
      </c>
      <c r="BD38" s="11">
        <f>5+12</f>
        <v>17</v>
      </c>
      <c r="BE38" s="11">
        <f>1+4</f>
        <v>5</v>
      </c>
      <c r="BF38" s="11">
        <f>0+1</f>
        <v>1</v>
      </c>
      <c r="BG38" s="11">
        <f>3+8</f>
        <v>11</v>
      </c>
      <c r="BH38" s="11">
        <v>0</v>
      </c>
      <c r="BI38" s="11">
        <f>0+6</f>
        <v>6</v>
      </c>
      <c r="BJ38" s="11">
        <f>0+3</f>
        <v>3</v>
      </c>
      <c r="BK38" s="11">
        <v>0</v>
      </c>
      <c r="BL38" s="11">
        <f>1+1</f>
        <v>2</v>
      </c>
      <c r="BM38" s="11">
        <v>0</v>
      </c>
      <c r="BN38" s="11">
        <f>0+2</f>
        <v>2</v>
      </c>
      <c r="BO38" s="11">
        <f>0+4</f>
        <v>4</v>
      </c>
      <c r="BP38" s="11">
        <f>2+1</f>
        <v>3</v>
      </c>
      <c r="BQ38" s="11">
        <f>0+1</f>
        <v>1</v>
      </c>
      <c r="BR38" s="11">
        <v>0</v>
      </c>
      <c r="BS38" s="11">
        <v>1</v>
      </c>
      <c r="BT38" s="11">
        <v>0</v>
      </c>
      <c r="BU38" s="11">
        <f>4+12</f>
        <v>16</v>
      </c>
      <c r="BV38" s="11">
        <v>0</v>
      </c>
      <c r="BW38" s="11">
        <v>0</v>
      </c>
      <c r="BX38" s="11">
        <f>0+1</f>
        <v>1</v>
      </c>
      <c r="BY38" s="11">
        <v>1</v>
      </c>
      <c r="BZ38" s="11">
        <v>0</v>
      </c>
      <c r="CA38" s="11">
        <f>1+1</f>
        <v>2</v>
      </c>
      <c r="CB38" s="11">
        <f>6+11</f>
        <v>17</v>
      </c>
      <c r="CC38" s="11">
        <f>1+8</f>
        <v>9</v>
      </c>
      <c r="CD38" s="11">
        <f>2+3</f>
        <v>5</v>
      </c>
      <c r="CE38" s="11">
        <v>0</v>
      </c>
      <c r="CF38" s="11">
        <f>0+2</f>
        <v>2</v>
      </c>
      <c r="CG38" s="11">
        <f>0+1</f>
        <v>1</v>
      </c>
      <c r="CH38" s="11">
        <f>0+2</f>
        <v>2</v>
      </c>
      <c r="CI38" s="11">
        <v>0</v>
      </c>
      <c r="CJ38" s="11">
        <v>0</v>
      </c>
      <c r="CK38" s="11">
        <v>0</v>
      </c>
    </row>
    <row r="39" spans="1:89" s="10" customFormat="1" ht="25.05" customHeight="1" x14ac:dyDescent="0.3">
      <c r="A39" s="4" t="s">
        <v>2</v>
      </c>
      <c r="B39" s="11">
        <v>0</v>
      </c>
      <c r="C39" s="11">
        <v>5</v>
      </c>
      <c r="D39" s="11">
        <v>9</v>
      </c>
      <c r="E39" s="11">
        <v>2</v>
      </c>
      <c r="F39" s="11">
        <v>0</v>
      </c>
      <c r="G39" s="11">
        <v>4</v>
      </c>
      <c r="H39" s="11">
        <v>0</v>
      </c>
      <c r="I39" s="11">
        <v>11</v>
      </c>
      <c r="J39" s="11">
        <v>0</v>
      </c>
      <c r="K39" s="11">
        <v>0</v>
      </c>
      <c r="L39" s="11">
        <v>12</v>
      </c>
      <c r="M39" s="11">
        <v>18</v>
      </c>
      <c r="N39" s="11">
        <v>2</v>
      </c>
      <c r="O39" s="11">
        <v>0</v>
      </c>
      <c r="P39" s="11">
        <v>3</v>
      </c>
      <c r="Q39" s="11">
        <v>0</v>
      </c>
      <c r="R39" s="11">
        <v>2</v>
      </c>
      <c r="S39" s="11">
        <v>0</v>
      </c>
      <c r="T39" s="11">
        <v>13</v>
      </c>
      <c r="U39" s="11">
        <v>0</v>
      </c>
      <c r="V39" s="11">
        <v>4</v>
      </c>
      <c r="W39" s="11">
        <v>1</v>
      </c>
      <c r="X39" s="11">
        <v>9</v>
      </c>
      <c r="Y39" s="11">
        <v>0</v>
      </c>
      <c r="Z39" s="11">
        <v>3</v>
      </c>
      <c r="AA39" s="11">
        <v>4</v>
      </c>
      <c r="AB39" s="11">
        <v>0</v>
      </c>
      <c r="AC39" s="11">
        <v>10</v>
      </c>
      <c r="AD39" s="11">
        <v>0</v>
      </c>
      <c r="AE39" s="11">
        <v>123</v>
      </c>
      <c r="AF39" s="11">
        <v>13</v>
      </c>
      <c r="AG39" s="11">
        <v>0</v>
      </c>
      <c r="AH39" s="11">
        <v>6</v>
      </c>
      <c r="AI39" s="11">
        <v>2</v>
      </c>
      <c r="AJ39" s="11">
        <v>11</v>
      </c>
      <c r="AK39" s="11">
        <v>18</v>
      </c>
      <c r="AL39" s="11">
        <v>1</v>
      </c>
      <c r="AM39" s="11">
        <v>1</v>
      </c>
      <c r="AN39" s="11">
        <v>0</v>
      </c>
      <c r="AO39" s="11">
        <v>7</v>
      </c>
      <c r="AP39" s="11">
        <v>9</v>
      </c>
      <c r="AQ39" s="11">
        <v>0</v>
      </c>
      <c r="AR39" s="11">
        <v>0</v>
      </c>
      <c r="AS39" s="11">
        <v>10</v>
      </c>
      <c r="AT39" s="11">
        <v>1</v>
      </c>
      <c r="AU39" s="11">
        <v>26</v>
      </c>
      <c r="AV39" s="11">
        <v>28</v>
      </c>
      <c r="AW39" s="11">
        <v>3</v>
      </c>
      <c r="AX39" s="11">
        <v>7</v>
      </c>
      <c r="AY39" s="11">
        <v>0</v>
      </c>
      <c r="AZ39" s="11">
        <v>7</v>
      </c>
      <c r="BA39" s="11">
        <v>16</v>
      </c>
      <c r="BB39" s="11">
        <v>13</v>
      </c>
      <c r="BC39" s="11">
        <v>0</v>
      </c>
      <c r="BD39" s="11">
        <v>10</v>
      </c>
      <c r="BE39" s="11">
        <v>15</v>
      </c>
      <c r="BF39" s="11">
        <v>7</v>
      </c>
      <c r="BG39" s="11">
        <v>15</v>
      </c>
      <c r="BH39" s="11">
        <v>2</v>
      </c>
      <c r="BI39" s="11">
        <v>1</v>
      </c>
      <c r="BJ39" s="11">
        <v>4</v>
      </c>
      <c r="BK39" s="11">
        <v>2</v>
      </c>
      <c r="BL39" s="11">
        <v>3</v>
      </c>
      <c r="BM39" s="11">
        <v>12</v>
      </c>
      <c r="BN39" s="11">
        <v>9</v>
      </c>
      <c r="BO39" s="11">
        <v>4</v>
      </c>
      <c r="BP39" s="11">
        <v>3</v>
      </c>
      <c r="BQ39" s="11">
        <v>1</v>
      </c>
      <c r="BR39" s="11">
        <v>15</v>
      </c>
      <c r="BS39" s="11">
        <v>2</v>
      </c>
      <c r="BT39" s="11">
        <v>61</v>
      </c>
      <c r="BU39" s="11">
        <v>12</v>
      </c>
      <c r="BV39" s="11">
        <v>1</v>
      </c>
      <c r="BW39" s="11">
        <v>0</v>
      </c>
      <c r="BX39" s="11">
        <v>3</v>
      </c>
      <c r="BY39" s="11">
        <v>0</v>
      </c>
      <c r="BZ39" s="11">
        <v>0</v>
      </c>
      <c r="CA39" s="11">
        <v>3</v>
      </c>
      <c r="CB39" s="11">
        <v>21</v>
      </c>
      <c r="CC39" s="11">
        <v>4</v>
      </c>
      <c r="CD39" s="11">
        <v>1</v>
      </c>
      <c r="CE39" s="11">
        <v>0</v>
      </c>
      <c r="CF39" s="11">
        <v>1</v>
      </c>
      <c r="CG39" s="11">
        <v>0</v>
      </c>
      <c r="CH39" s="11">
        <v>13</v>
      </c>
      <c r="CI39" s="11">
        <v>0</v>
      </c>
      <c r="CJ39" s="11">
        <v>0</v>
      </c>
      <c r="CK39" s="11">
        <v>0</v>
      </c>
    </row>
    <row r="40" spans="1:89" s="10" customFormat="1" ht="19.95" customHeight="1" x14ac:dyDescent="0.3">
      <c r="A40" s="4" t="s">
        <v>141</v>
      </c>
      <c r="B40" s="11">
        <v>0</v>
      </c>
      <c r="C40" s="11">
        <v>2</v>
      </c>
      <c r="D40" s="11">
        <v>4</v>
      </c>
      <c r="E40" s="11">
        <v>0</v>
      </c>
      <c r="F40" s="11">
        <v>8</v>
      </c>
      <c r="G40" s="11">
        <v>1</v>
      </c>
      <c r="H40" s="11">
        <v>0</v>
      </c>
      <c r="I40" s="11">
        <v>2</v>
      </c>
      <c r="J40" s="11">
        <v>0</v>
      </c>
      <c r="K40" s="11">
        <v>0</v>
      </c>
      <c r="L40" s="11">
        <v>32</v>
      </c>
      <c r="M40" s="11">
        <v>39</v>
      </c>
      <c r="N40" s="11">
        <v>0</v>
      </c>
      <c r="O40" s="11">
        <v>0</v>
      </c>
      <c r="P40" s="11">
        <v>1</v>
      </c>
      <c r="Q40" s="11">
        <v>7</v>
      </c>
      <c r="R40" s="11">
        <v>3</v>
      </c>
      <c r="S40" s="11">
        <v>0</v>
      </c>
      <c r="T40" s="11">
        <v>16</v>
      </c>
      <c r="U40" s="11">
        <v>1</v>
      </c>
      <c r="V40" s="11">
        <v>0</v>
      </c>
      <c r="W40" s="11">
        <v>14</v>
      </c>
      <c r="X40" s="11">
        <v>8</v>
      </c>
      <c r="Y40" s="11">
        <v>2</v>
      </c>
      <c r="Z40" s="11">
        <v>2</v>
      </c>
      <c r="AA40" s="11">
        <v>4</v>
      </c>
      <c r="AB40" s="11">
        <v>0</v>
      </c>
      <c r="AC40" s="11">
        <v>1</v>
      </c>
      <c r="AD40" s="11">
        <v>3</v>
      </c>
      <c r="AE40" s="11">
        <v>95</v>
      </c>
      <c r="AF40" s="11">
        <v>15</v>
      </c>
      <c r="AG40" s="11">
        <v>0</v>
      </c>
      <c r="AH40" s="11">
        <v>4</v>
      </c>
      <c r="AI40" s="11">
        <v>1</v>
      </c>
      <c r="AJ40" s="11">
        <v>3</v>
      </c>
      <c r="AK40" s="11">
        <v>22</v>
      </c>
      <c r="AL40" s="11">
        <v>3</v>
      </c>
      <c r="AM40" s="11">
        <v>8</v>
      </c>
      <c r="AN40" s="11">
        <v>0</v>
      </c>
      <c r="AO40" s="11">
        <v>3</v>
      </c>
      <c r="AP40" s="11">
        <v>7</v>
      </c>
      <c r="AQ40" s="11">
        <v>0</v>
      </c>
      <c r="AR40" s="11">
        <v>0</v>
      </c>
      <c r="AS40" s="11">
        <v>9</v>
      </c>
      <c r="AT40" s="11">
        <v>9</v>
      </c>
      <c r="AU40" s="11">
        <v>22</v>
      </c>
      <c r="AV40" s="11">
        <v>9</v>
      </c>
      <c r="AW40" s="11">
        <v>4</v>
      </c>
      <c r="AX40" s="11">
        <v>11</v>
      </c>
      <c r="AY40" s="11">
        <v>13</v>
      </c>
      <c r="AZ40" s="11">
        <v>4</v>
      </c>
      <c r="BA40" s="11">
        <v>4</v>
      </c>
      <c r="BB40" s="11">
        <v>11</v>
      </c>
      <c r="BC40" s="11">
        <v>9</v>
      </c>
      <c r="BD40" s="11">
        <v>20</v>
      </c>
      <c r="BE40" s="11">
        <v>11</v>
      </c>
      <c r="BF40" s="11">
        <v>1</v>
      </c>
      <c r="BG40" s="11">
        <v>31</v>
      </c>
      <c r="BH40" s="11">
        <v>0</v>
      </c>
      <c r="BI40" s="11">
        <v>0</v>
      </c>
      <c r="BJ40" s="11">
        <v>3</v>
      </c>
      <c r="BK40" s="11">
        <v>6</v>
      </c>
      <c r="BL40" s="11">
        <v>7</v>
      </c>
      <c r="BM40" s="11">
        <v>7</v>
      </c>
      <c r="BN40" s="11">
        <v>9</v>
      </c>
      <c r="BO40" s="11">
        <v>2</v>
      </c>
      <c r="BP40" s="11">
        <v>8</v>
      </c>
      <c r="BQ40" s="11">
        <v>1</v>
      </c>
      <c r="BR40" s="11">
        <v>29</v>
      </c>
      <c r="BS40" s="11">
        <v>1</v>
      </c>
      <c r="BT40" s="11">
        <v>25</v>
      </c>
      <c r="BU40" s="11">
        <v>20</v>
      </c>
      <c r="BV40" s="11">
        <v>0</v>
      </c>
      <c r="BW40" s="11">
        <v>0</v>
      </c>
      <c r="BX40" s="11">
        <v>1</v>
      </c>
      <c r="BY40" s="11">
        <v>0</v>
      </c>
      <c r="BZ40" s="11">
        <v>0</v>
      </c>
      <c r="CA40" s="11">
        <v>2</v>
      </c>
      <c r="CB40" s="11">
        <v>18</v>
      </c>
      <c r="CC40" s="11">
        <v>4</v>
      </c>
      <c r="CD40" s="11">
        <v>2</v>
      </c>
      <c r="CE40" s="11">
        <v>4</v>
      </c>
      <c r="CF40" s="11">
        <v>4</v>
      </c>
      <c r="CG40" s="11">
        <v>2</v>
      </c>
      <c r="CH40" s="11">
        <v>8</v>
      </c>
      <c r="CI40" s="11">
        <v>0</v>
      </c>
      <c r="CJ40" s="11">
        <v>3</v>
      </c>
      <c r="CK40" s="11">
        <v>0</v>
      </c>
    </row>
    <row r="41" spans="1:89" s="10" customFormat="1" ht="19.95" customHeight="1" x14ac:dyDescent="0.3">
      <c r="A41" s="4" t="s">
        <v>4</v>
      </c>
      <c r="B41" s="11">
        <v>1</v>
      </c>
      <c r="C41" s="11">
        <v>1</v>
      </c>
      <c r="D41" s="11">
        <v>3</v>
      </c>
      <c r="E41" s="11">
        <v>0</v>
      </c>
      <c r="F41" s="11">
        <v>5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7</v>
      </c>
      <c r="M41" s="11">
        <v>6</v>
      </c>
      <c r="N41" s="11">
        <v>0</v>
      </c>
      <c r="O41" s="11">
        <v>0</v>
      </c>
      <c r="P41" s="11">
        <v>3</v>
      </c>
      <c r="Q41" s="11">
        <v>3</v>
      </c>
      <c r="R41" s="11">
        <v>2</v>
      </c>
      <c r="S41" s="11">
        <v>0</v>
      </c>
      <c r="T41" s="11">
        <v>2</v>
      </c>
      <c r="U41" s="11">
        <v>1</v>
      </c>
      <c r="V41" s="11">
        <v>1</v>
      </c>
      <c r="W41" s="11">
        <v>1</v>
      </c>
      <c r="X41" s="11">
        <v>4</v>
      </c>
      <c r="Y41" s="11">
        <v>0</v>
      </c>
      <c r="Z41" s="11">
        <v>0</v>
      </c>
      <c r="AA41" s="11">
        <v>4</v>
      </c>
      <c r="AB41" s="11">
        <v>0</v>
      </c>
      <c r="AC41" s="11">
        <v>1</v>
      </c>
      <c r="AD41" s="11">
        <v>0</v>
      </c>
      <c r="AE41" s="11">
        <v>15</v>
      </c>
      <c r="AF41" s="11">
        <v>12</v>
      </c>
      <c r="AG41" s="11">
        <v>0</v>
      </c>
      <c r="AH41" s="11">
        <v>8</v>
      </c>
      <c r="AI41" s="11">
        <v>0</v>
      </c>
      <c r="AJ41" s="11">
        <v>5</v>
      </c>
      <c r="AK41" s="11">
        <v>1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3</v>
      </c>
      <c r="AT41" s="11">
        <v>6</v>
      </c>
      <c r="AU41" s="11">
        <v>7</v>
      </c>
      <c r="AV41" s="11">
        <v>1</v>
      </c>
      <c r="AW41" s="11">
        <v>0</v>
      </c>
      <c r="AX41" s="11">
        <v>6</v>
      </c>
      <c r="AY41" s="11">
        <v>0</v>
      </c>
      <c r="AZ41" s="11">
        <v>2</v>
      </c>
      <c r="BA41" s="11">
        <v>5</v>
      </c>
      <c r="BB41" s="11">
        <v>0</v>
      </c>
      <c r="BC41" s="11">
        <v>0</v>
      </c>
      <c r="BD41" s="11">
        <v>7</v>
      </c>
      <c r="BE41" s="11">
        <v>4</v>
      </c>
      <c r="BF41" s="11">
        <v>0</v>
      </c>
      <c r="BG41" s="11">
        <v>6</v>
      </c>
      <c r="BH41" s="11">
        <v>0</v>
      </c>
      <c r="BI41" s="11">
        <v>0</v>
      </c>
      <c r="BJ41" s="11">
        <v>11</v>
      </c>
      <c r="BK41" s="11">
        <v>1</v>
      </c>
      <c r="BL41" s="11">
        <v>3</v>
      </c>
      <c r="BM41" s="11">
        <v>3</v>
      </c>
      <c r="BN41" s="11">
        <v>5</v>
      </c>
      <c r="BO41" s="11">
        <v>1</v>
      </c>
      <c r="BP41" s="11">
        <v>1</v>
      </c>
      <c r="BQ41" s="11">
        <v>1</v>
      </c>
      <c r="BR41" s="11">
        <v>0</v>
      </c>
      <c r="BS41" s="11">
        <v>2</v>
      </c>
      <c r="BT41" s="11">
        <v>10</v>
      </c>
      <c r="BU41" s="11">
        <v>8</v>
      </c>
      <c r="BV41" s="11">
        <v>0</v>
      </c>
      <c r="BW41" s="11">
        <v>1</v>
      </c>
      <c r="BX41" s="11">
        <v>2</v>
      </c>
      <c r="BY41" s="11">
        <v>0</v>
      </c>
      <c r="BZ41" s="11">
        <v>0</v>
      </c>
      <c r="CA41" s="11">
        <v>0</v>
      </c>
      <c r="CB41" s="11">
        <v>8</v>
      </c>
      <c r="CC41" s="11">
        <v>2</v>
      </c>
      <c r="CD41" s="11">
        <v>0</v>
      </c>
      <c r="CE41" s="11">
        <v>0</v>
      </c>
      <c r="CF41" s="11">
        <v>2</v>
      </c>
      <c r="CG41" s="11">
        <v>0</v>
      </c>
      <c r="CH41" s="11">
        <v>2</v>
      </c>
      <c r="CI41" s="11">
        <v>0</v>
      </c>
      <c r="CJ41" s="11">
        <v>1</v>
      </c>
      <c r="CK41" s="11">
        <v>0</v>
      </c>
    </row>
    <row r="42" spans="1:89" s="10" customFormat="1" ht="19.95" customHeight="1" x14ac:dyDescent="0.3">
      <c r="A42" s="4" t="s">
        <v>5</v>
      </c>
      <c r="B42" s="11">
        <v>3</v>
      </c>
      <c r="C42" s="11">
        <v>3</v>
      </c>
      <c r="D42" s="11">
        <v>9</v>
      </c>
      <c r="E42" s="11">
        <v>5</v>
      </c>
      <c r="F42" s="11">
        <v>0</v>
      </c>
      <c r="G42" s="11">
        <v>1</v>
      </c>
      <c r="H42" s="11">
        <v>0</v>
      </c>
      <c r="I42" s="11">
        <v>5</v>
      </c>
      <c r="J42" s="11">
        <v>0</v>
      </c>
      <c r="K42" s="11">
        <v>0</v>
      </c>
      <c r="L42" s="11">
        <v>55</v>
      </c>
      <c r="M42" s="11">
        <v>35</v>
      </c>
      <c r="N42" s="11">
        <v>1</v>
      </c>
      <c r="O42" s="11">
        <v>0</v>
      </c>
      <c r="P42" s="11">
        <v>2</v>
      </c>
      <c r="Q42" s="11">
        <v>3</v>
      </c>
      <c r="R42" s="11">
        <v>27</v>
      </c>
      <c r="S42" s="11">
        <v>0</v>
      </c>
      <c r="T42" s="11">
        <v>25</v>
      </c>
      <c r="U42" s="11">
        <v>1</v>
      </c>
      <c r="V42" s="11">
        <v>2</v>
      </c>
      <c r="W42" s="11">
        <v>21</v>
      </c>
      <c r="X42" s="11">
        <v>2</v>
      </c>
      <c r="Y42" s="11">
        <v>0</v>
      </c>
      <c r="Z42" s="11">
        <v>2</v>
      </c>
      <c r="AA42" s="11">
        <v>8</v>
      </c>
      <c r="AB42" s="11">
        <v>0</v>
      </c>
      <c r="AC42" s="11">
        <v>4</v>
      </c>
      <c r="AD42" s="11">
        <v>9</v>
      </c>
      <c r="AE42" s="11">
        <v>54</v>
      </c>
      <c r="AF42" s="11">
        <v>15</v>
      </c>
      <c r="AG42" s="11">
        <v>0</v>
      </c>
      <c r="AH42" s="11">
        <v>0</v>
      </c>
      <c r="AI42" s="11">
        <v>2</v>
      </c>
      <c r="AJ42" s="11">
        <v>9</v>
      </c>
      <c r="AK42" s="11">
        <v>42</v>
      </c>
      <c r="AL42" s="11">
        <v>4</v>
      </c>
      <c r="AM42" s="11">
        <v>3</v>
      </c>
      <c r="AN42" s="11">
        <v>0</v>
      </c>
      <c r="AO42" s="11">
        <v>3</v>
      </c>
      <c r="AP42" s="11">
        <v>12</v>
      </c>
      <c r="AQ42" s="11">
        <v>0</v>
      </c>
      <c r="AR42" s="11">
        <v>10</v>
      </c>
      <c r="AS42" s="11">
        <v>30</v>
      </c>
      <c r="AT42" s="11">
        <v>3</v>
      </c>
      <c r="AU42" s="11">
        <v>18</v>
      </c>
      <c r="AV42" s="11">
        <v>6</v>
      </c>
      <c r="AW42" s="11">
        <v>1</v>
      </c>
      <c r="AX42" s="11">
        <v>3</v>
      </c>
      <c r="AY42" s="11">
        <v>0</v>
      </c>
      <c r="AZ42" s="11">
        <v>5</v>
      </c>
      <c r="BA42" s="11">
        <v>5</v>
      </c>
      <c r="BB42" s="11">
        <v>14</v>
      </c>
      <c r="BC42" s="11">
        <v>1</v>
      </c>
      <c r="BD42" s="11">
        <v>18</v>
      </c>
      <c r="BE42" s="11">
        <v>11</v>
      </c>
      <c r="BF42" s="11">
        <v>2</v>
      </c>
      <c r="BG42" s="11">
        <v>10</v>
      </c>
      <c r="BH42" s="11">
        <v>5</v>
      </c>
      <c r="BI42" s="11">
        <v>4</v>
      </c>
      <c r="BJ42" s="11">
        <v>7</v>
      </c>
      <c r="BK42" s="11">
        <v>7</v>
      </c>
      <c r="BL42" s="11">
        <v>3</v>
      </c>
      <c r="BM42" s="11">
        <v>3</v>
      </c>
      <c r="BN42" s="11">
        <v>5</v>
      </c>
      <c r="BO42" s="11">
        <v>6</v>
      </c>
      <c r="BP42" s="11">
        <v>17</v>
      </c>
      <c r="BQ42" s="11">
        <v>0</v>
      </c>
      <c r="BR42" s="11">
        <v>13</v>
      </c>
      <c r="BS42" s="11">
        <v>2</v>
      </c>
      <c r="BT42" s="11">
        <v>16</v>
      </c>
      <c r="BU42" s="11">
        <v>15</v>
      </c>
      <c r="BV42" s="11">
        <v>1</v>
      </c>
      <c r="BW42" s="11">
        <v>3</v>
      </c>
      <c r="BX42" s="11">
        <v>7</v>
      </c>
      <c r="BY42" s="11">
        <v>0</v>
      </c>
      <c r="BZ42" s="11">
        <v>1</v>
      </c>
      <c r="CA42" s="11">
        <v>0</v>
      </c>
      <c r="CB42" s="11">
        <v>24</v>
      </c>
      <c r="CC42" s="11">
        <v>7</v>
      </c>
      <c r="CD42" s="11">
        <v>10</v>
      </c>
      <c r="CE42" s="11">
        <v>1</v>
      </c>
      <c r="CF42" s="11">
        <v>8</v>
      </c>
      <c r="CG42" s="11">
        <v>14</v>
      </c>
      <c r="CH42" s="11">
        <v>3</v>
      </c>
      <c r="CI42" s="11">
        <v>0</v>
      </c>
      <c r="CJ42" s="11">
        <v>2</v>
      </c>
      <c r="CK42" s="11">
        <v>0</v>
      </c>
    </row>
    <row r="43" spans="1:89" s="10" customFormat="1" ht="19.95" customHeight="1" x14ac:dyDescent="0.3">
      <c r="A43" s="4" t="s">
        <v>6</v>
      </c>
      <c r="B43" s="11">
        <v>0</v>
      </c>
      <c r="C43" s="11">
        <v>1</v>
      </c>
      <c r="D43" s="11">
        <v>4</v>
      </c>
      <c r="E43" s="11">
        <v>6</v>
      </c>
      <c r="F43" s="11">
        <v>2</v>
      </c>
      <c r="G43" s="11">
        <v>1</v>
      </c>
      <c r="H43" s="11">
        <v>0</v>
      </c>
      <c r="I43" s="11">
        <v>1</v>
      </c>
      <c r="J43" s="11">
        <v>0</v>
      </c>
      <c r="K43" s="11">
        <v>0</v>
      </c>
      <c r="L43" s="11">
        <v>5</v>
      </c>
      <c r="M43" s="11">
        <v>12</v>
      </c>
      <c r="N43" s="11">
        <v>6</v>
      </c>
      <c r="O43" s="11">
        <v>0</v>
      </c>
      <c r="P43" s="11">
        <v>1</v>
      </c>
      <c r="Q43" s="11">
        <v>0</v>
      </c>
      <c r="R43" s="11">
        <v>0</v>
      </c>
      <c r="S43" s="11">
        <v>0</v>
      </c>
      <c r="T43" s="11">
        <v>1</v>
      </c>
      <c r="U43" s="11">
        <v>0</v>
      </c>
      <c r="V43" s="11">
        <v>0</v>
      </c>
      <c r="W43" s="11">
        <v>3</v>
      </c>
      <c r="X43" s="11">
        <v>0</v>
      </c>
      <c r="Y43" s="11">
        <v>18</v>
      </c>
      <c r="Z43" s="11">
        <v>1</v>
      </c>
      <c r="AA43" s="11">
        <v>0</v>
      </c>
      <c r="AB43" s="11">
        <v>0</v>
      </c>
      <c r="AC43" s="11">
        <v>18</v>
      </c>
      <c r="AD43" s="11">
        <v>1</v>
      </c>
      <c r="AE43" s="11">
        <v>12</v>
      </c>
      <c r="AF43" s="11">
        <v>12</v>
      </c>
      <c r="AG43" s="11">
        <v>0</v>
      </c>
      <c r="AH43" s="11">
        <v>1</v>
      </c>
      <c r="AI43" s="11">
        <v>5</v>
      </c>
      <c r="AJ43" s="11">
        <v>2</v>
      </c>
      <c r="AK43" s="11">
        <v>5</v>
      </c>
      <c r="AL43" s="11">
        <v>0</v>
      </c>
      <c r="AM43" s="11">
        <v>0</v>
      </c>
      <c r="AN43" s="11">
        <v>0</v>
      </c>
      <c r="AO43" s="11">
        <v>0</v>
      </c>
      <c r="AP43" s="11">
        <v>1</v>
      </c>
      <c r="AQ43" s="11">
        <v>0</v>
      </c>
      <c r="AR43" s="11">
        <v>1</v>
      </c>
      <c r="AS43" s="11">
        <v>12</v>
      </c>
      <c r="AT43" s="11">
        <v>4</v>
      </c>
      <c r="AU43" s="11">
        <v>2</v>
      </c>
      <c r="AV43" s="11">
        <v>0</v>
      </c>
      <c r="AW43" s="11">
        <v>1</v>
      </c>
      <c r="AX43" s="11">
        <v>1</v>
      </c>
      <c r="AY43" s="11">
        <v>0</v>
      </c>
      <c r="AZ43" s="11">
        <v>2</v>
      </c>
      <c r="BA43" s="11">
        <v>2</v>
      </c>
      <c r="BB43" s="11">
        <v>20</v>
      </c>
      <c r="BC43" s="11">
        <v>0</v>
      </c>
      <c r="BD43" s="11">
        <v>3</v>
      </c>
      <c r="BE43" s="11">
        <v>6</v>
      </c>
      <c r="BF43" s="11">
        <v>2</v>
      </c>
      <c r="BG43" s="11">
        <v>30</v>
      </c>
      <c r="BH43" s="11">
        <v>1</v>
      </c>
      <c r="BI43" s="11">
        <v>0</v>
      </c>
      <c r="BJ43" s="11">
        <v>12</v>
      </c>
      <c r="BK43" s="11">
        <v>1</v>
      </c>
      <c r="BL43" s="11">
        <v>0</v>
      </c>
      <c r="BM43" s="11">
        <v>3</v>
      </c>
      <c r="BN43" s="11">
        <v>8</v>
      </c>
      <c r="BO43" s="11">
        <v>1</v>
      </c>
      <c r="BP43" s="11">
        <v>1</v>
      </c>
      <c r="BQ43" s="11">
        <v>0</v>
      </c>
      <c r="BR43" s="11">
        <v>1</v>
      </c>
      <c r="BS43" s="11">
        <v>1</v>
      </c>
      <c r="BT43" s="11">
        <v>3</v>
      </c>
      <c r="BU43" s="11">
        <v>2</v>
      </c>
      <c r="BV43" s="11">
        <v>16</v>
      </c>
      <c r="BW43" s="11">
        <v>2</v>
      </c>
      <c r="BX43" s="11">
        <v>0</v>
      </c>
      <c r="BY43" s="11">
        <v>9</v>
      </c>
      <c r="BZ43" s="11">
        <v>0</v>
      </c>
      <c r="CA43" s="11">
        <v>0</v>
      </c>
      <c r="CB43" s="11">
        <v>4</v>
      </c>
      <c r="CC43" s="11">
        <v>8</v>
      </c>
      <c r="CD43" s="11">
        <v>0</v>
      </c>
      <c r="CE43" s="11">
        <v>0</v>
      </c>
      <c r="CF43" s="11">
        <v>2</v>
      </c>
      <c r="CG43" s="11">
        <v>0</v>
      </c>
      <c r="CH43" s="11">
        <v>1</v>
      </c>
      <c r="CI43" s="11">
        <v>0</v>
      </c>
      <c r="CJ43" s="11">
        <v>1</v>
      </c>
      <c r="CK43" s="11">
        <v>1</v>
      </c>
    </row>
    <row r="44" spans="1:89" s="10" customFormat="1" ht="19.95" customHeight="1" x14ac:dyDescent="0.3">
      <c r="A44" s="4" t="s">
        <v>7</v>
      </c>
      <c r="B44" s="11">
        <v>0</v>
      </c>
      <c r="C44" s="11">
        <v>1</v>
      </c>
      <c r="D44" s="11">
        <v>0</v>
      </c>
      <c r="E44" s="11">
        <v>2</v>
      </c>
      <c r="F44" s="11">
        <v>0</v>
      </c>
      <c r="G44" s="11">
        <v>2</v>
      </c>
      <c r="H44" s="11">
        <v>0</v>
      </c>
      <c r="I44" s="11">
        <v>0</v>
      </c>
      <c r="J44" s="11">
        <v>0</v>
      </c>
      <c r="K44" s="11">
        <v>0</v>
      </c>
      <c r="L44" s="11">
        <v>9</v>
      </c>
      <c r="M44" s="11">
        <v>17</v>
      </c>
      <c r="N44" s="11">
        <v>1</v>
      </c>
      <c r="O44" s="11">
        <v>0</v>
      </c>
      <c r="P44" s="11">
        <v>0</v>
      </c>
      <c r="Q44" s="11">
        <v>0</v>
      </c>
      <c r="R44" s="11">
        <v>4</v>
      </c>
      <c r="S44" s="11">
        <v>0</v>
      </c>
      <c r="T44" s="11">
        <v>15</v>
      </c>
      <c r="U44" s="11">
        <v>4</v>
      </c>
      <c r="V44" s="11">
        <v>1</v>
      </c>
      <c r="W44" s="11">
        <v>7</v>
      </c>
      <c r="X44" s="11">
        <v>1</v>
      </c>
      <c r="Y44" s="11">
        <v>3</v>
      </c>
      <c r="Z44" s="11">
        <v>4</v>
      </c>
      <c r="AA44" s="11">
        <v>2</v>
      </c>
      <c r="AB44" s="11">
        <v>0</v>
      </c>
      <c r="AC44" s="11">
        <v>7</v>
      </c>
      <c r="AD44" s="11">
        <v>0</v>
      </c>
      <c r="AE44" s="11">
        <v>39</v>
      </c>
      <c r="AF44" s="11">
        <v>6</v>
      </c>
      <c r="AG44" s="11">
        <v>0</v>
      </c>
      <c r="AH44" s="11">
        <v>2</v>
      </c>
      <c r="AI44" s="11">
        <v>2</v>
      </c>
      <c r="AJ44" s="11">
        <v>4</v>
      </c>
      <c r="AK44" s="11">
        <v>10</v>
      </c>
      <c r="AL44" s="11">
        <v>4</v>
      </c>
      <c r="AM44" s="11">
        <v>3</v>
      </c>
      <c r="AN44" s="11">
        <v>0</v>
      </c>
      <c r="AO44" s="11">
        <v>2</v>
      </c>
      <c r="AP44" s="11">
        <v>5</v>
      </c>
      <c r="AQ44" s="11">
        <v>17</v>
      </c>
      <c r="AR44" s="11">
        <v>0</v>
      </c>
      <c r="AS44" s="11">
        <v>14</v>
      </c>
      <c r="AT44" s="11">
        <v>1</v>
      </c>
      <c r="AU44" s="11">
        <v>36</v>
      </c>
      <c r="AV44" s="11">
        <v>3</v>
      </c>
      <c r="AW44" s="11">
        <v>0</v>
      </c>
      <c r="AX44" s="11">
        <v>5</v>
      </c>
      <c r="AY44" s="11">
        <v>1</v>
      </c>
      <c r="AZ44" s="11">
        <v>11</v>
      </c>
      <c r="BA44" s="11">
        <v>0</v>
      </c>
      <c r="BB44" s="11">
        <v>0</v>
      </c>
      <c r="BC44" s="11">
        <v>0</v>
      </c>
      <c r="BD44" s="11">
        <v>39</v>
      </c>
      <c r="BE44" s="11">
        <v>10</v>
      </c>
      <c r="BF44" s="11">
        <v>1</v>
      </c>
      <c r="BG44" s="11">
        <v>17</v>
      </c>
      <c r="BH44" s="11">
        <v>3</v>
      </c>
      <c r="BI44" s="11">
        <v>1</v>
      </c>
      <c r="BJ44" s="11">
        <v>1</v>
      </c>
      <c r="BK44" s="11">
        <v>1</v>
      </c>
      <c r="BL44" s="11">
        <v>4</v>
      </c>
      <c r="BM44" s="11">
        <v>0</v>
      </c>
      <c r="BN44" s="11">
        <v>4</v>
      </c>
      <c r="BO44" s="11">
        <v>0</v>
      </c>
      <c r="BP44" s="11">
        <v>4</v>
      </c>
      <c r="BQ44" s="11">
        <v>3</v>
      </c>
      <c r="BR44" s="11">
        <v>7</v>
      </c>
      <c r="BS44" s="11">
        <v>0</v>
      </c>
      <c r="BT44" s="11">
        <v>11</v>
      </c>
      <c r="BU44" s="11">
        <v>7</v>
      </c>
      <c r="BV44" s="11">
        <v>0</v>
      </c>
      <c r="BW44" s="11">
        <v>2</v>
      </c>
      <c r="BX44" s="11">
        <v>5</v>
      </c>
      <c r="BY44" s="11">
        <v>0</v>
      </c>
      <c r="BZ44" s="11">
        <v>0</v>
      </c>
      <c r="CA44" s="11">
        <v>6</v>
      </c>
      <c r="CB44" s="11">
        <v>9</v>
      </c>
      <c r="CC44" s="11">
        <v>14</v>
      </c>
      <c r="CD44" s="11">
        <v>1</v>
      </c>
      <c r="CE44" s="11">
        <v>1</v>
      </c>
      <c r="CF44" s="11">
        <v>0</v>
      </c>
      <c r="CG44" s="11">
        <v>0</v>
      </c>
      <c r="CH44" s="11">
        <v>4</v>
      </c>
      <c r="CI44" s="11">
        <v>0</v>
      </c>
      <c r="CJ44" s="11">
        <v>1</v>
      </c>
      <c r="CK44" s="11">
        <v>0</v>
      </c>
    </row>
    <row r="45" spans="1:89" s="10" customFormat="1" ht="19.95" customHeight="1" x14ac:dyDescent="0.3">
      <c r="A45" s="4" t="s">
        <v>8</v>
      </c>
      <c r="B45" s="11">
        <v>2</v>
      </c>
      <c r="C45" s="11">
        <v>0</v>
      </c>
      <c r="D45" s="11">
        <v>21</v>
      </c>
      <c r="E45" s="11">
        <v>0</v>
      </c>
      <c r="F45" s="11">
        <v>14</v>
      </c>
      <c r="G45" s="11">
        <v>2</v>
      </c>
      <c r="H45" s="11">
        <v>3</v>
      </c>
      <c r="I45" s="11">
        <v>3</v>
      </c>
      <c r="J45" s="11">
        <v>0</v>
      </c>
      <c r="K45" s="11">
        <v>0</v>
      </c>
      <c r="L45" s="11">
        <v>19</v>
      </c>
      <c r="M45" s="11">
        <v>14</v>
      </c>
      <c r="N45" s="11">
        <v>0</v>
      </c>
      <c r="O45" s="11">
        <v>0</v>
      </c>
      <c r="P45" s="11">
        <v>4</v>
      </c>
      <c r="Q45" s="11">
        <v>4</v>
      </c>
      <c r="R45" s="11">
        <v>1</v>
      </c>
      <c r="S45" s="11">
        <v>1</v>
      </c>
      <c r="T45" s="11">
        <v>3</v>
      </c>
      <c r="U45" s="11">
        <v>11</v>
      </c>
      <c r="V45" s="11">
        <v>0</v>
      </c>
      <c r="W45" s="11">
        <v>7</v>
      </c>
      <c r="X45" s="11">
        <v>0</v>
      </c>
      <c r="Y45" s="11">
        <v>1</v>
      </c>
      <c r="Z45" s="11">
        <v>0</v>
      </c>
      <c r="AA45" s="11">
        <v>2</v>
      </c>
      <c r="AB45" s="11">
        <v>0</v>
      </c>
      <c r="AC45" s="11">
        <v>1</v>
      </c>
      <c r="AD45" s="11">
        <v>0</v>
      </c>
      <c r="AE45" s="11">
        <v>20</v>
      </c>
      <c r="AF45" s="11">
        <v>6</v>
      </c>
      <c r="AG45" s="11">
        <v>3</v>
      </c>
      <c r="AH45" s="11">
        <v>2</v>
      </c>
      <c r="AI45" s="11">
        <v>0</v>
      </c>
      <c r="AJ45" s="11">
        <v>5</v>
      </c>
      <c r="AK45" s="11">
        <v>9</v>
      </c>
      <c r="AL45" s="11">
        <v>1</v>
      </c>
      <c r="AM45" s="11">
        <v>2</v>
      </c>
      <c r="AN45" s="11">
        <v>0</v>
      </c>
      <c r="AO45" s="11">
        <v>1</v>
      </c>
      <c r="AP45" s="11">
        <v>6</v>
      </c>
      <c r="AQ45" s="11">
        <v>1</v>
      </c>
      <c r="AR45" s="11">
        <v>1</v>
      </c>
      <c r="AS45" s="11">
        <v>1</v>
      </c>
      <c r="AT45" s="11">
        <v>9</v>
      </c>
      <c r="AU45" s="11">
        <v>17</v>
      </c>
      <c r="AV45" s="11">
        <v>5</v>
      </c>
      <c r="AW45" s="11">
        <v>0</v>
      </c>
      <c r="AX45" s="11">
        <v>3</v>
      </c>
      <c r="AY45" s="11">
        <v>2</v>
      </c>
      <c r="AZ45" s="11">
        <v>11</v>
      </c>
      <c r="BA45" s="11">
        <v>12</v>
      </c>
      <c r="BB45" s="11">
        <v>17</v>
      </c>
      <c r="BC45" s="11">
        <v>1</v>
      </c>
      <c r="BD45" s="11">
        <v>22</v>
      </c>
      <c r="BE45" s="11">
        <v>6</v>
      </c>
      <c r="BF45" s="11">
        <v>1</v>
      </c>
      <c r="BG45" s="11">
        <v>10</v>
      </c>
      <c r="BH45" s="11">
        <v>3</v>
      </c>
      <c r="BI45" s="11">
        <v>11</v>
      </c>
      <c r="BJ45" s="11">
        <v>5</v>
      </c>
      <c r="BK45" s="11">
        <v>1</v>
      </c>
      <c r="BL45" s="11">
        <v>1</v>
      </c>
      <c r="BM45" s="11">
        <v>1</v>
      </c>
      <c r="BN45" s="11">
        <v>3</v>
      </c>
      <c r="BO45" s="11">
        <v>7</v>
      </c>
      <c r="BP45" s="11">
        <v>11</v>
      </c>
      <c r="BQ45" s="11">
        <v>3</v>
      </c>
      <c r="BR45" s="11">
        <v>2</v>
      </c>
      <c r="BS45" s="11">
        <v>2</v>
      </c>
      <c r="BT45" s="11">
        <v>14</v>
      </c>
      <c r="BU45" s="11">
        <v>12</v>
      </c>
      <c r="BV45" s="11">
        <v>27</v>
      </c>
      <c r="BW45" s="11">
        <v>1</v>
      </c>
      <c r="BX45" s="11">
        <v>1</v>
      </c>
      <c r="BY45" s="11">
        <v>0</v>
      </c>
      <c r="BZ45" s="11">
        <v>0</v>
      </c>
      <c r="CA45" s="11">
        <v>0</v>
      </c>
      <c r="CB45" s="11">
        <v>13</v>
      </c>
      <c r="CC45" s="11">
        <v>11</v>
      </c>
      <c r="CD45" s="11">
        <v>2</v>
      </c>
      <c r="CE45" s="11">
        <v>0</v>
      </c>
      <c r="CF45" s="11">
        <v>1</v>
      </c>
      <c r="CG45" s="11">
        <v>5</v>
      </c>
      <c r="CH45" s="11">
        <v>12</v>
      </c>
      <c r="CI45" s="11">
        <v>0</v>
      </c>
      <c r="CJ45" s="11">
        <v>0</v>
      </c>
      <c r="CK45" s="11">
        <v>22</v>
      </c>
    </row>
    <row r="46" spans="1:89" s="10" customFormat="1" ht="19.95" customHeight="1" x14ac:dyDescent="0.3">
      <c r="A46" s="4" t="s">
        <v>37</v>
      </c>
      <c r="B46" s="11">
        <v>0</v>
      </c>
      <c r="C46" s="11">
        <v>3</v>
      </c>
      <c r="D46" s="11">
        <v>5</v>
      </c>
      <c r="E46" s="11">
        <v>0</v>
      </c>
      <c r="F46" s="11">
        <v>0</v>
      </c>
      <c r="G46" s="11">
        <v>2</v>
      </c>
      <c r="H46" s="11">
        <v>1</v>
      </c>
      <c r="I46" s="11">
        <v>0</v>
      </c>
      <c r="J46" s="11">
        <v>0</v>
      </c>
      <c r="K46" s="11">
        <v>3</v>
      </c>
      <c r="L46" s="11">
        <v>13</v>
      </c>
      <c r="M46" s="11">
        <v>10</v>
      </c>
      <c r="N46" s="11">
        <v>1</v>
      </c>
      <c r="O46" s="11">
        <v>14</v>
      </c>
      <c r="P46" s="11">
        <v>3</v>
      </c>
      <c r="Q46" s="11">
        <v>8</v>
      </c>
      <c r="R46" s="11">
        <v>5</v>
      </c>
      <c r="S46" s="11">
        <v>0</v>
      </c>
      <c r="T46" s="11">
        <v>0</v>
      </c>
      <c r="U46" s="11">
        <v>0</v>
      </c>
      <c r="V46" s="11">
        <v>1</v>
      </c>
      <c r="W46" s="11">
        <v>3</v>
      </c>
      <c r="X46" s="11">
        <v>4</v>
      </c>
      <c r="Y46" s="11">
        <v>9</v>
      </c>
      <c r="Z46" s="11">
        <v>1</v>
      </c>
      <c r="AA46" s="11">
        <v>2</v>
      </c>
      <c r="AB46" s="11">
        <v>0</v>
      </c>
      <c r="AC46" s="11">
        <v>11</v>
      </c>
      <c r="AD46" s="11">
        <v>0</v>
      </c>
      <c r="AE46" s="11">
        <v>12</v>
      </c>
      <c r="AF46" s="11">
        <v>4</v>
      </c>
      <c r="AG46" s="11">
        <v>0</v>
      </c>
      <c r="AH46" s="11">
        <v>0</v>
      </c>
      <c r="AI46" s="11">
        <v>0</v>
      </c>
      <c r="AJ46" s="11">
        <v>0</v>
      </c>
      <c r="AK46" s="11">
        <v>6</v>
      </c>
      <c r="AL46" s="11">
        <v>0</v>
      </c>
      <c r="AM46" s="11">
        <v>1</v>
      </c>
      <c r="AN46" s="11">
        <v>0</v>
      </c>
      <c r="AO46" s="11">
        <v>0</v>
      </c>
      <c r="AP46" s="11">
        <v>11</v>
      </c>
      <c r="AQ46" s="11">
        <v>0</v>
      </c>
      <c r="AR46" s="11">
        <v>0</v>
      </c>
      <c r="AS46" s="11">
        <v>16</v>
      </c>
      <c r="AT46" s="11">
        <v>4</v>
      </c>
      <c r="AU46" s="11">
        <v>20</v>
      </c>
      <c r="AV46" s="11">
        <v>1</v>
      </c>
      <c r="AW46" s="11">
        <v>0</v>
      </c>
      <c r="AX46" s="11">
        <v>1</v>
      </c>
      <c r="AY46" s="11">
        <v>1</v>
      </c>
      <c r="AZ46" s="11">
        <v>7</v>
      </c>
      <c r="BA46" s="11">
        <v>3</v>
      </c>
      <c r="BB46" s="11">
        <v>10</v>
      </c>
      <c r="BC46" s="11">
        <v>10</v>
      </c>
      <c r="BD46" s="11">
        <v>20</v>
      </c>
      <c r="BE46" s="11">
        <v>4</v>
      </c>
      <c r="BF46" s="11">
        <v>0</v>
      </c>
      <c r="BG46" s="11">
        <v>20</v>
      </c>
      <c r="BH46" s="11">
        <v>2</v>
      </c>
      <c r="BI46" s="11">
        <v>1</v>
      </c>
      <c r="BJ46" s="11">
        <v>1</v>
      </c>
      <c r="BK46" s="11">
        <v>1</v>
      </c>
      <c r="BL46" s="11">
        <v>5</v>
      </c>
      <c r="BM46" s="11">
        <v>6</v>
      </c>
      <c r="BN46" s="11">
        <v>6</v>
      </c>
      <c r="BO46" s="11">
        <v>1</v>
      </c>
      <c r="BP46" s="11">
        <v>5</v>
      </c>
      <c r="BQ46" s="11">
        <v>1</v>
      </c>
      <c r="BR46" s="11">
        <v>2</v>
      </c>
      <c r="BS46" s="11">
        <v>2</v>
      </c>
      <c r="BT46" s="11">
        <v>5</v>
      </c>
      <c r="BU46" s="11">
        <v>9</v>
      </c>
      <c r="BV46" s="11">
        <v>5</v>
      </c>
      <c r="BW46" s="11">
        <v>3</v>
      </c>
      <c r="BX46" s="11">
        <v>3</v>
      </c>
      <c r="BY46" s="11">
        <v>1</v>
      </c>
      <c r="BZ46" s="11">
        <v>1</v>
      </c>
      <c r="CA46" s="11">
        <v>0</v>
      </c>
      <c r="CB46" s="11">
        <v>5</v>
      </c>
      <c r="CC46" s="11">
        <v>5</v>
      </c>
      <c r="CD46" s="11">
        <v>1</v>
      </c>
      <c r="CE46" s="11">
        <v>1</v>
      </c>
      <c r="CF46" s="11">
        <v>1</v>
      </c>
      <c r="CG46" s="11">
        <v>1</v>
      </c>
      <c r="CH46" s="11">
        <v>1</v>
      </c>
      <c r="CI46" s="11">
        <v>0</v>
      </c>
      <c r="CJ46" s="11">
        <v>0</v>
      </c>
      <c r="CK46" s="11">
        <v>1</v>
      </c>
    </row>
    <row r="47" spans="1:89" s="10" customFormat="1" ht="19.95" customHeight="1" x14ac:dyDescent="0.3">
      <c r="A47" s="4" t="s">
        <v>9</v>
      </c>
      <c r="B47" s="11">
        <v>2</v>
      </c>
      <c r="C47" s="11">
        <v>0</v>
      </c>
      <c r="D47" s="11">
        <v>1</v>
      </c>
      <c r="E47" s="11">
        <v>0</v>
      </c>
      <c r="F47" s="11">
        <v>2</v>
      </c>
      <c r="G47" s="11">
        <v>0</v>
      </c>
      <c r="H47" s="11">
        <v>1</v>
      </c>
      <c r="I47" s="11">
        <v>0</v>
      </c>
      <c r="J47" s="11">
        <v>2</v>
      </c>
      <c r="K47" s="11">
        <v>0</v>
      </c>
      <c r="L47" s="11">
        <v>19</v>
      </c>
      <c r="M47" s="11">
        <v>11</v>
      </c>
      <c r="N47" s="11">
        <v>2</v>
      </c>
      <c r="O47" s="11">
        <v>0</v>
      </c>
      <c r="P47" s="11">
        <v>1</v>
      </c>
      <c r="Q47" s="11">
        <v>3</v>
      </c>
      <c r="R47" s="11">
        <v>1</v>
      </c>
      <c r="S47" s="11">
        <v>0</v>
      </c>
      <c r="T47" s="11">
        <v>16</v>
      </c>
      <c r="U47" s="11">
        <v>1</v>
      </c>
      <c r="V47" s="11">
        <v>1</v>
      </c>
      <c r="W47" s="11">
        <v>14</v>
      </c>
      <c r="X47" s="11">
        <v>2</v>
      </c>
      <c r="Y47" s="11">
        <v>0</v>
      </c>
      <c r="Z47" s="11">
        <v>0</v>
      </c>
      <c r="AA47" s="11">
        <v>0</v>
      </c>
      <c r="AB47" s="11">
        <v>0</v>
      </c>
      <c r="AC47" s="11">
        <v>1</v>
      </c>
      <c r="AD47" s="11">
        <v>1</v>
      </c>
      <c r="AE47" s="11">
        <v>37</v>
      </c>
      <c r="AF47" s="11">
        <v>2</v>
      </c>
      <c r="AG47" s="11">
        <v>0</v>
      </c>
      <c r="AH47" s="11">
        <v>1</v>
      </c>
      <c r="AI47" s="11">
        <v>0</v>
      </c>
      <c r="AJ47" s="11">
        <v>11</v>
      </c>
      <c r="AK47" s="11">
        <v>27</v>
      </c>
      <c r="AL47" s="11">
        <v>6</v>
      </c>
      <c r="AM47" s="11">
        <v>3</v>
      </c>
      <c r="AN47" s="11">
        <v>0</v>
      </c>
      <c r="AO47" s="11">
        <v>0</v>
      </c>
      <c r="AP47" s="11">
        <v>11</v>
      </c>
      <c r="AQ47" s="11">
        <v>1</v>
      </c>
      <c r="AR47" s="11">
        <v>4</v>
      </c>
      <c r="AS47" s="11">
        <v>4</v>
      </c>
      <c r="AT47" s="11">
        <v>16</v>
      </c>
      <c r="AU47" s="11">
        <v>21</v>
      </c>
      <c r="AV47" s="11">
        <v>9</v>
      </c>
      <c r="AW47" s="11">
        <v>3</v>
      </c>
      <c r="AX47" s="11">
        <v>4</v>
      </c>
      <c r="AY47" s="11">
        <v>0</v>
      </c>
      <c r="AZ47" s="11">
        <v>6</v>
      </c>
      <c r="BA47" s="11">
        <v>14</v>
      </c>
      <c r="BB47" s="11">
        <v>5</v>
      </c>
      <c r="BC47" s="11">
        <v>1</v>
      </c>
      <c r="BD47" s="11">
        <v>24</v>
      </c>
      <c r="BE47" s="11">
        <v>29</v>
      </c>
      <c r="BF47" s="11">
        <v>0</v>
      </c>
      <c r="BG47" s="11">
        <v>16</v>
      </c>
      <c r="BH47" s="11">
        <v>1</v>
      </c>
      <c r="BI47" s="11">
        <v>4</v>
      </c>
      <c r="BJ47" s="11">
        <v>2</v>
      </c>
      <c r="BK47" s="11">
        <v>56</v>
      </c>
      <c r="BL47" s="11">
        <v>10</v>
      </c>
      <c r="BM47" s="11">
        <v>0</v>
      </c>
      <c r="BN47" s="11">
        <v>13</v>
      </c>
      <c r="BO47" s="11">
        <v>0</v>
      </c>
      <c r="BP47" s="11">
        <v>16</v>
      </c>
      <c r="BQ47" s="11">
        <v>0</v>
      </c>
      <c r="BR47" s="11">
        <v>11</v>
      </c>
      <c r="BS47" s="11">
        <v>2</v>
      </c>
      <c r="BT47" s="11">
        <v>7</v>
      </c>
      <c r="BU47" s="11">
        <v>11</v>
      </c>
      <c r="BV47" s="11">
        <v>2</v>
      </c>
      <c r="BW47" s="11">
        <v>3</v>
      </c>
      <c r="BX47" s="11">
        <v>4</v>
      </c>
      <c r="BY47" s="11">
        <v>3</v>
      </c>
      <c r="BZ47" s="11">
        <v>4</v>
      </c>
      <c r="CA47" s="11">
        <v>0</v>
      </c>
      <c r="CB47" s="11">
        <v>15</v>
      </c>
      <c r="CC47" s="11">
        <v>5</v>
      </c>
      <c r="CD47" s="11">
        <v>7</v>
      </c>
      <c r="CE47" s="11">
        <v>1</v>
      </c>
      <c r="CF47" s="11">
        <v>9</v>
      </c>
      <c r="CG47" s="11">
        <v>3</v>
      </c>
      <c r="CH47" s="11">
        <v>4</v>
      </c>
      <c r="CI47" s="11">
        <v>0</v>
      </c>
      <c r="CJ47" s="11">
        <v>3</v>
      </c>
      <c r="CK47" s="11">
        <v>0</v>
      </c>
    </row>
    <row r="48" spans="1:89" s="10" customFormat="1" ht="25.05" customHeight="1" x14ac:dyDescent="0.3">
      <c r="A48" s="4" t="s">
        <v>10</v>
      </c>
      <c r="B48" s="11">
        <v>0</v>
      </c>
      <c r="C48" s="11">
        <v>0</v>
      </c>
      <c r="D48" s="11">
        <v>1</v>
      </c>
      <c r="E48" s="11">
        <v>0</v>
      </c>
      <c r="F48" s="11">
        <v>1</v>
      </c>
      <c r="G48" s="11">
        <v>11</v>
      </c>
      <c r="H48" s="11">
        <v>0</v>
      </c>
      <c r="I48" s="11">
        <v>0</v>
      </c>
      <c r="J48" s="11">
        <v>0</v>
      </c>
      <c r="K48" s="11">
        <v>15</v>
      </c>
      <c r="L48" s="11">
        <v>10</v>
      </c>
      <c r="M48" s="11">
        <v>6</v>
      </c>
      <c r="N48" s="11">
        <v>2</v>
      </c>
      <c r="O48" s="11">
        <v>1</v>
      </c>
      <c r="P48" s="11">
        <v>1</v>
      </c>
      <c r="Q48" s="11">
        <v>4</v>
      </c>
      <c r="R48" s="11">
        <v>4</v>
      </c>
      <c r="S48" s="11">
        <v>1</v>
      </c>
      <c r="T48" s="11">
        <v>3</v>
      </c>
      <c r="U48" s="11">
        <v>3</v>
      </c>
      <c r="V48" s="11">
        <v>0</v>
      </c>
      <c r="W48" s="11">
        <v>3</v>
      </c>
      <c r="X48" s="11">
        <v>1</v>
      </c>
      <c r="Y48" s="11">
        <v>0</v>
      </c>
      <c r="Z48" s="11">
        <v>1</v>
      </c>
      <c r="AA48" s="11">
        <v>1</v>
      </c>
      <c r="AB48" s="11">
        <v>40</v>
      </c>
      <c r="AC48" s="11">
        <v>5</v>
      </c>
      <c r="AD48" s="11">
        <v>0</v>
      </c>
      <c r="AE48" s="11">
        <v>11</v>
      </c>
      <c r="AF48" s="11">
        <v>6</v>
      </c>
      <c r="AG48" s="11">
        <v>9</v>
      </c>
      <c r="AH48" s="11">
        <v>1</v>
      </c>
      <c r="AI48" s="11">
        <v>16</v>
      </c>
      <c r="AJ48" s="11">
        <v>2</v>
      </c>
      <c r="AK48" s="11">
        <v>17</v>
      </c>
      <c r="AL48" s="11">
        <v>1</v>
      </c>
      <c r="AM48" s="11">
        <v>0</v>
      </c>
      <c r="AN48" s="11">
        <v>2</v>
      </c>
      <c r="AO48" s="11">
        <v>2</v>
      </c>
      <c r="AP48" s="11">
        <v>7</v>
      </c>
      <c r="AQ48" s="11">
        <v>0</v>
      </c>
      <c r="AR48" s="11">
        <v>0</v>
      </c>
      <c r="AS48" s="11">
        <v>7</v>
      </c>
      <c r="AT48" s="11">
        <v>3</v>
      </c>
      <c r="AU48" s="11">
        <v>4</v>
      </c>
      <c r="AV48" s="11">
        <v>0</v>
      </c>
      <c r="AW48" s="11">
        <v>2</v>
      </c>
      <c r="AX48" s="11">
        <v>1</v>
      </c>
      <c r="AY48" s="11">
        <v>0</v>
      </c>
      <c r="AZ48" s="11">
        <v>0</v>
      </c>
      <c r="BA48" s="11">
        <v>2</v>
      </c>
      <c r="BB48" s="11">
        <v>1</v>
      </c>
      <c r="BC48" s="11">
        <v>1</v>
      </c>
      <c r="BD48" s="11">
        <v>6</v>
      </c>
      <c r="BE48" s="11">
        <v>11</v>
      </c>
      <c r="BF48" s="11">
        <v>1</v>
      </c>
      <c r="BG48" s="11">
        <v>5</v>
      </c>
      <c r="BH48" s="11">
        <v>0</v>
      </c>
      <c r="BI48" s="11">
        <v>2</v>
      </c>
      <c r="BJ48" s="11">
        <v>0</v>
      </c>
      <c r="BK48" s="11">
        <v>7</v>
      </c>
      <c r="BL48" s="11">
        <v>1</v>
      </c>
      <c r="BM48" s="11">
        <v>1</v>
      </c>
      <c r="BN48" s="11">
        <v>5</v>
      </c>
      <c r="BO48" s="11">
        <v>23</v>
      </c>
      <c r="BP48" s="11">
        <v>6</v>
      </c>
      <c r="BQ48" s="11">
        <v>1</v>
      </c>
      <c r="BR48" s="11">
        <v>2</v>
      </c>
      <c r="BS48" s="11">
        <v>0</v>
      </c>
      <c r="BT48" s="11">
        <v>2</v>
      </c>
      <c r="BU48" s="11">
        <v>26</v>
      </c>
      <c r="BV48" s="11">
        <v>2</v>
      </c>
      <c r="BW48" s="11">
        <v>0</v>
      </c>
      <c r="BX48" s="11">
        <v>5</v>
      </c>
      <c r="BY48" s="11">
        <v>0</v>
      </c>
      <c r="BZ48" s="11">
        <v>1</v>
      </c>
      <c r="CA48" s="11">
        <v>0</v>
      </c>
      <c r="CB48" s="11">
        <v>13</v>
      </c>
      <c r="CC48" s="11">
        <v>9</v>
      </c>
      <c r="CD48" s="11">
        <v>0</v>
      </c>
      <c r="CE48" s="11">
        <v>1</v>
      </c>
      <c r="CF48" s="11">
        <v>9</v>
      </c>
      <c r="CG48" s="11">
        <v>0</v>
      </c>
      <c r="CH48" s="11">
        <v>0</v>
      </c>
      <c r="CI48" s="11">
        <v>12</v>
      </c>
      <c r="CJ48" s="11">
        <v>0</v>
      </c>
      <c r="CK48" s="11">
        <v>0</v>
      </c>
    </row>
    <row r="49" spans="1:89" s="10" customFormat="1" ht="19.95" customHeight="1" x14ac:dyDescent="0.3">
      <c r="A49" s="4" t="s">
        <v>11</v>
      </c>
      <c r="B49" s="11">
        <v>0</v>
      </c>
      <c r="C49" s="11">
        <v>1</v>
      </c>
      <c r="D49" s="11">
        <v>7</v>
      </c>
      <c r="E49" s="11">
        <v>3</v>
      </c>
      <c r="F49" s="11">
        <v>1</v>
      </c>
      <c r="G49" s="11">
        <v>3</v>
      </c>
      <c r="H49" s="11">
        <v>0</v>
      </c>
      <c r="I49" s="11">
        <v>2</v>
      </c>
      <c r="J49" s="11">
        <v>0</v>
      </c>
      <c r="K49" s="11">
        <v>2</v>
      </c>
      <c r="L49" s="11">
        <v>13</v>
      </c>
      <c r="M49" s="11">
        <v>7</v>
      </c>
      <c r="N49" s="11">
        <v>0</v>
      </c>
      <c r="O49" s="11">
        <v>1</v>
      </c>
      <c r="P49" s="11">
        <v>3</v>
      </c>
      <c r="Q49" s="11">
        <v>3</v>
      </c>
      <c r="R49" s="11">
        <v>2</v>
      </c>
      <c r="S49" s="11">
        <v>0</v>
      </c>
      <c r="T49" s="11">
        <v>4</v>
      </c>
      <c r="U49" s="11">
        <v>2</v>
      </c>
      <c r="V49" s="11">
        <v>1</v>
      </c>
      <c r="W49" s="11">
        <v>4</v>
      </c>
      <c r="X49" s="11">
        <v>4</v>
      </c>
      <c r="Y49" s="11">
        <v>1</v>
      </c>
      <c r="Z49" s="11">
        <v>4</v>
      </c>
      <c r="AA49" s="11">
        <v>3</v>
      </c>
      <c r="AB49" s="11">
        <v>2</v>
      </c>
      <c r="AC49" s="11">
        <v>5</v>
      </c>
      <c r="AD49" s="11">
        <v>0</v>
      </c>
      <c r="AE49" s="11">
        <v>23</v>
      </c>
      <c r="AF49" s="11">
        <v>2</v>
      </c>
      <c r="AG49" s="11">
        <v>2</v>
      </c>
      <c r="AH49" s="11">
        <v>0</v>
      </c>
      <c r="AI49" s="11">
        <v>3</v>
      </c>
      <c r="AJ49" s="11">
        <v>6</v>
      </c>
      <c r="AK49" s="11">
        <v>6</v>
      </c>
      <c r="AL49" s="11">
        <v>4</v>
      </c>
      <c r="AM49" s="11">
        <v>1</v>
      </c>
      <c r="AN49" s="11">
        <v>1</v>
      </c>
      <c r="AO49" s="11">
        <v>1</v>
      </c>
      <c r="AP49" s="11">
        <v>1</v>
      </c>
      <c r="AQ49" s="11">
        <v>0</v>
      </c>
      <c r="AR49" s="11">
        <v>0</v>
      </c>
      <c r="AS49" s="11">
        <v>10</v>
      </c>
      <c r="AT49" s="11">
        <v>7</v>
      </c>
      <c r="AU49" s="11">
        <v>15</v>
      </c>
      <c r="AV49" s="11">
        <v>3</v>
      </c>
      <c r="AW49" s="11">
        <v>1</v>
      </c>
      <c r="AX49" s="11">
        <v>4</v>
      </c>
      <c r="AY49" s="11">
        <v>0</v>
      </c>
      <c r="AZ49" s="11">
        <v>8</v>
      </c>
      <c r="BA49" s="11">
        <v>3</v>
      </c>
      <c r="BB49" s="11">
        <v>8</v>
      </c>
      <c r="BC49" s="11">
        <v>3</v>
      </c>
      <c r="BD49" s="11">
        <v>10</v>
      </c>
      <c r="BE49" s="11">
        <v>14</v>
      </c>
      <c r="BF49" s="11">
        <v>1</v>
      </c>
      <c r="BG49" s="11">
        <v>14</v>
      </c>
      <c r="BH49" s="11">
        <v>2</v>
      </c>
      <c r="BI49" s="11">
        <v>1</v>
      </c>
      <c r="BJ49" s="11">
        <v>0</v>
      </c>
      <c r="BK49" s="11">
        <v>2</v>
      </c>
      <c r="BL49" s="11">
        <v>5</v>
      </c>
      <c r="BM49" s="11">
        <v>3</v>
      </c>
      <c r="BN49" s="11">
        <v>18</v>
      </c>
      <c r="BO49" s="11">
        <v>10</v>
      </c>
      <c r="BP49" s="11">
        <v>17</v>
      </c>
      <c r="BQ49" s="11">
        <v>48</v>
      </c>
      <c r="BR49" s="11">
        <v>4</v>
      </c>
      <c r="BS49" s="11">
        <v>4</v>
      </c>
      <c r="BT49" s="11">
        <v>5</v>
      </c>
      <c r="BU49" s="11">
        <v>12</v>
      </c>
      <c r="BV49" s="11">
        <v>12</v>
      </c>
      <c r="BW49" s="11">
        <v>0</v>
      </c>
      <c r="BX49" s="11">
        <v>8</v>
      </c>
      <c r="BY49" s="11">
        <v>0</v>
      </c>
      <c r="BZ49" s="11">
        <v>0</v>
      </c>
      <c r="CA49" s="11">
        <v>1</v>
      </c>
      <c r="CB49" s="11">
        <v>6</v>
      </c>
      <c r="CC49" s="11">
        <v>11</v>
      </c>
      <c r="CD49" s="11">
        <v>0</v>
      </c>
      <c r="CE49" s="11">
        <v>2</v>
      </c>
      <c r="CF49" s="11">
        <v>21</v>
      </c>
      <c r="CG49" s="11">
        <v>5</v>
      </c>
      <c r="CH49" s="11">
        <v>1</v>
      </c>
      <c r="CI49" s="11">
        <v>4</v>
      </c>
      <c r="CJ49" s="11">
        <v>2</v>
      </c>
      <c r="CK49" s="11">
        <v>0</v>
      </c>
    </row>
    <row r="50" spans="1:89" s="10" customFormat="1" ht="19.95" customHeight="1" x14ac:dyDescent="0.3">
      <c r="A50" s="4" t="s">
        <v>129</v>
      </c>
      <c r="B50" s="11">
        <v>0</v>
      </c>
      <c r="C50" s="11">
        <v>1</v>
      </c>
      <c r="D50" s="11">
        <v>1</v>
      </c>
      <c r="E50" s="11">
        <v>0</v>
      </c>
      <c r="F50" s="11">
        <v>4</v>
      </c>
      <c r="G50" s="11">
        <v>2</v>
      </c>
      <c r="H50" s="11">
        <v>1</v>
      </c>
      <c r="I50" s="11">
        <v>0</v>
      </c>
      <c r="J50" s="11">
        <v>0</v>
      </c>
      <c r="K50" s="11">
        <v>0</v>
      </c>
      <c r="L50" s="11">
        <v>5</v>
      </c>
      <c r="M50" s="11">
        <v>6</v>
      </c>
      <c r="N50" s="11">
        <v>1</v>
      </c>
      <c r="O50" s="11">
        <v>0</v>
      </c>
      <c r="P50" s="11">
        <v>0</v>
      </c>
      <c r="Q50" s="11">
        <v>2</v>
      </c>
      <c r="R50" s="11">
        <v>0</v>
      </c>
      <c r="S50" s="11">
        <v>1</v>
      </c>
      <c r="T50" s="11">
        <v>5</v>
      </c>
      <c r="U50" s="11">
        <v>1</v>
      </c>
      <c r="V50" s="11">
        <v>0</v>
      </c>
      <c r="W50" s="11">
        <v>7</v>
      </c>
      <c r="X50" s="11">
        <v>2</v>
      </c>
      <c r="Y50" s="11">
        <v>0</v>
      </c>
      <c r="Z50" s="11">
        <v>2</v>
      </c>
      <c r="AA50" s="11">
        <v>0</v>
      </c>
      <c r="AB50" s="11">
        <v>0</v>
      </c>
      <c r="AC50" s="11">
        <v>0</v>
      </c>
      <c r="AD50" s="11">
        <v>0</v>
      </c>
      <c r="AE50" s="11">
        <v>12</v>
      </c>
      <c r="AF50" s="11">
        <v>5</v>
      </c>
      <c r="AG50" s="11">
        <v>0</v>
      </c>
      <c r="AH50" s="11">
        <v>0</v>
      </c>
      <c r="AI50" s="11">
        <v>1</v>
      </c>
      <c r="AJ50" s="11">
        <v>3</v>
      </c>
      <c r="AK50" s="11">
        <v>2</v>
      </c>
      <c r="AL50" s="11">
        <v>1</v>
      </c>
      <c r="AM50" s="11">
        <v>1</v>
      </c>
      <c r="AN50" s="11">
        <v>1</v>
      </c>
      <c r="AO50" s="11">
        <v>0</v>
      </c>
      <c r="AP50" s="11">
        <v>1</v>
      </c>
      <c r="AQ50" s="11">
        <v>1</v>
      </c>
      <c r="AR50" s="11">
        <v>0</v>
      </c>
      <c r="AS50" s="11">
        <v>1</v>
      </c>
      <c r="AT50" s="11">
        <v>1</v>
      </c>
      <c r="AU50" s="11">
        <v>9</v>
      </c>
      <c r="AV50" s="11">
        <v>2</v>
      </c>
      <c r="AW50" s="11">
        <v>1</v>
      </c>
      <c r="AX50" s="11">
        <v>3</v>
      </c>
      <c r="AY50" s="11">
        <v>2</v>
      </c>
      <c r="AZ50" s="11">
        <v>5</v>
      </c>
      <c r="BA50" s="11">
        <v>4</v>
      </c>
      <c r="BB50" s="11">
        <v>3</v>
      </c>
      <c r="BC50" s="11">
        <v>0</v>
      </c>
      <c r="BD50" s="11">
        <v>8</v>
      </c>
      <c r="BE50" s="11">
        <v>3</v>
      </c>
      <c r="BF50" s="11">
        <v>0</v>
      </c>
      <c r="BG50" s="11">
        <v>8</v>
      </c>
      <c r="BH50" s="11">
        <v>2</v>
      </c>
      <c r="BI50" s="11">
        <v>0</v>
      </c>
      <c r="BJ50" s="11">
        <v>0</v>
      </c>
      <c r="BK50" s="11">
        <v>1</v>
      </c>
      <c r="BL50" s="11">
        <v>1</v>
      </c>
      <c r="BM50" s="11">
        <v>1</v>
      </c>
      <c r="BN50" s="11">
        <v>5</v>
      </c>
      <c r="BO50" s="11">
        <v>1</v>
      </c>
      <c r="BP50" s="11">
        <v>1</v>
      </c>
      <c r="BQ50" s="11">
        <v>2</v>
      </c>
      <c r="BR50" s="11">
        <v>4</v>
      </c>
      <c r="BS50" s="11">
        <v>3</v>
      </c>
      <c r="BT50" s="11">
        <v>0</v>
      </c>
      <c r="BU50" s="11">
        <v>3</v>
      </c>
      <c r="BV50" s="11">
        <v>3</v>
      </c>
      <c r="BW50" s="11">
        <v>0</v>
      </c>
      <c r="BX50" s="11">
        <v>1</v>
      </c>
      <c r="BY50" s="11">
        <v>2</v>
      </c>
      <c r="BZ50" s="11">
        <v>0</v>
      </c>
      <c r="CA50" s="11">
        <v>1</v>
      </c>
      <c r="CB50" s="11">
        <v>3</v>
      </c>
      <c r="CC50" s="11">
        <v>11</v>
      </c>
      <c r="CD50" s="11">
        <v>0</v>
      </c>
      <c r="CE50" s="11">
        <v>1</v>
      </c>
      <c r="CF50" s="11">
        <v>1</v>
      </c>
      <c r="CG50" s="11">
        <v>0</v>
      </c>
      <c r="CH50" s="11">
        <v>0</v>
      </c>
      <c r="CI50" s="11">
        <v>0</v>
      </c>
      <c r="CJ50" s="11">
        <v>0</v>
      </c>
      <c r="CK50" s="11">
        <v>0</v>
      </c>
    </row>
    <row r="51" spans="1:89" s="10" customFormat="1" ht="19.95" customHeight="1" x14ac:dyDescent="0.3">
      <c r="A51" s="4" t="s">
        <v>139</v>
      </c>
      <c r="B51" s="11">
        <v>0</v>
      </c>
      <c r="C51" s="11">
        <v>1</v>
      </c>
      <c r="D51" s="11">
        <v>7</v>
      </c>
      <c r="E51" s="11">
        <v>0</v>
      </c>
      <c r="F51" s="11">
        <v>0</v>
      </c>
      <c r="G51" s="11">
        <v>0</v>
      </c>
      <c r="H51" s="11">
        <v>2</v>
      </c>
      <c r="I51" s="11">
        <v>0</v>
      </c>
      <c r="J51" s="11">
        <v>0</v>
      </c>
      <c r="K51" s="11">
        <v>0</v>
      </c>
      <c r="L51" s="11">
        <v>15</v>
      </c>
      <c r="M51" s="11">
        <v>13</v>
      </c>
      <c r="N51" s="11">
        <v>0</v>
      </c>
      <c r="O51" s="11">
        <v>0</v>
      </c>
      <c r="P51" s="11">
        <v>25</v>
      </c>
      <c r="Q51" s="11">
        <v>2</v>
      </c>
      <c r="R51" s="11">
        <v>8</v>
      </c>
      <c r="S51" s="11">
        <v>0</v>
      </c>
      <c r="T51" s="11">
        <v>9</v>
      </c>
      <c r="U51" s="11">
        <v>1</v>
      </c>
      <c r="V51" s="11">
        <v>0</v>
      </c>
      <c r="W51" s="11">
        <v>3</v>
      </c>
      <c r="X51" s="11">
        <v>0</v>
      </c>
      <c r="Y51" s="11">
        <v>1</v>
      </c>
      <c r="Z51" s="11">
        <v>0</v>
      </c>
      <c r="AA51" s="11">
        <v>0</v>
      </c>
      <c r="AB51" s="11">
        <v>0</v>
      </c>
      <c r="AC51" s="11">
        <v>3</v>
      </c>
      <c r="AD51" s="11">
        <v>1</v>
      </c>
      <c r="AE51" s="11">
        <v>12</v>
      </c>
      <c r="AF51" s="11">
        <v>1</v>
      </c>
      <c r="AG51" s="11">
        <v>0</v>
      </c>
      <c r="AH51" s="11">
        <v>8</v>
      </c>
      <c r="AI51" s="11">
        <v>1</v>
      </c>
      <c r="AJ51" s="11">
        <v>1</v>
      </c>
      <c r="AK51" s="11">
        <v>7</v>
      </c>
      <c r="AL51" s="11">
        <v>2</v>
      </c>
      <c r="AM51" s="11">
        <v>2</v>
      </c>
      <c r="AN51" s="11">
        <v>0</v>
      </c>
      <c r="AO51" s="11">
        <v>2</v>
      </c>
      <c r="AP51" s="11">
        <v>8</v>
      </c>
      <c r="AQ51" s="11">
        <v>1</v>
      </c>
      <c r="AR51" s="11">
        <v>0</v>
      </c>
      <c r="AS51" s="11">
        <v>0</v>
      </c>
      <c r="AT51" s="11">
        <v>1</v>
      </c>
      <c r="AU51" s="11">
        <v>10</v>
      </c>
      <c r="AV51" s="11">
        <v>2</v>
      </c>
      <c r="AW51" s="11">
        <v>1</v>
      </c>
      <c r="AX51" s="11">
        <v>0</v>
      </c>
      <c r="AY51" s="11">
        <v>1</v>
      </c>
      <c r="AZ51" s="11">
        <v>1</v>
      </c>
      <c r="BA51" s="11">
        <v>7</v>
      </c>
      <c r="BB51" s="11">
        <v>15</v>
      </c>
      <c r="BC51" s="11">
        <v>0</v>
      </c>
      <c r="BD51" s="11">
        <v>36</v>
      </c>
      <c r="BE51" s="11">
        <v>15</v>
      </c>
      <c r="BF51" s="11">
        <v>0</v>
      </c>
      <c r="BG51" s="11">
        <v>9</v>
      </c>
      <c r="BH51" s="11">
        <v>3</v>
      </c>
      <c r="BI51" s="11">
        <v>0</v>
      </c>
      <c r="BJ51" s="11">
        <v>0</v>
      </c>
      <c r="BK51" s="11">
        <v>5</v>
      </c>
      <c r="BL51" s="11">
        <v>2</v>
      </c>
      <c r="BM51" s="11">
        <v>0</v>
      </c>
      <c r="BN51" s="11">
        <v>4</v>
      </c>
      <c r="BO51" s="11">
        <v>0</v>
      </c>
      <c r="BP51" s="11">
        <v>9</v>
      </c>
      <c r="BQ51" s="11">
        <v>0</v>
      </c>
      <c r="BR51" s="11">
        <v>6</v>
      </c>
      <c r="BS51" s="11">
        <v>1</v>
      </c>
      <c r="BT51" s="11">
        <v>1</v>
      </c>
      <c r="BU51" s="11">
        <v>22</v>
      </c>
      <c r="BV51" s="11">
        <v>18</v>
      </c>
      <c r="BW51" s="11">
        <v>0</v>
      </c>
      <c r="BX51" s="11">
        <v>2</v>
      </c>
      <c r="BY51" s="11">
        <v>1</v>
      </c>
      <c r="BZ51" s="11">
        <v>2</v>
      </c>
      <c r="CA51" s="11">
        <v>0</v>
      </c>
      <c r="CB51" s="11">
        <v>2</v>
      </c>
      <c r="CC51" s="11">
        <v>9</v>
      </c>
      <c r="CD51" s="11">
        <v>0</v>
      </c>
      <c r="CE51" s="11">
        <v>3</v>
      </c>
      <c r="CF51" s="11">
        <v>0</v>
      </c>
      <c r="CG51" s="11">
        <v>12</v>
      </c>
      <c r="CH51" s="11">
        <v>7</v>
      </c>
      <c r="CI51" s="11">
        <v>0</v>
      </c>
      <c r="CJ51" s="11">
        <v>3</v>
      </c>
      <c r="CK51" s="11">
        <v>0</v>
      </c>
    </row>
    <row r="52" spans="1:89" s="10" customFormat="1" ht="25.05" customHeight="1" x14ac:dyDescent="0.3">
      <c r="A52" s="4" t="s">
        <v>140</v>
      </c>
      <c r="B52" s="11">
        <v>0</v>
      </c>
      <c r="C52" s="11">
        <v>0</v>
      </c>
      <c r="D52" s="11">
        <v>3</v>
      </c>
      <c r="E52" s="11">
        <v>1</v>
      </c>
      <c r="F52" s="11">
        <v>2</v>
      </c>
      <c r="G52" s="11">
        <v>0</v>
      </c>
      <c r="H52" s="11">
        <v>0</v>
      </c>
      <c r="I52" s="11">
        <v>0</v>
      </c>
      <c r="J52" s="11">
        <v>0</v>
      </c>
      <c r="K52" s="11">
        <v>1</v>
      </c>
      <c r="L52" s="11">
        <v>6</v>
      </c>
      <c r="M52" s="11">
        <v>11</v>
      </c>
      <c r="N52" s="11">
        <v>2</v>
      </c>
      <c r="O52" s="11">
        <v>0</v>
      </c>
      <c r="P52" s="11">
        <v>3</v>
      </c>
      <c r="Q52" s="11">
        <v>3</v>
      </c>
      <c r="R52" s="11">
        <v>3</v>
      </c>
      <c r="S52" s="11">
        <v>0</v>
      </c>
      <c r="T52" s="11">
        <v>6</v>
      </c>
      <c r="U52" s="11">
        <v>1</v>
      </c>
      <c r="V52" s="11">
        <v>0</v>
      </c>
      <c r="W52" s="11">
        <v>6</v>
      </c>
      <c r="X52" s="11">
        <v>4</v>
      </c>
      <c r="Y52" s="11">
        <v>0</v>
      </c>
      <c r="Z52" s="11">
        <v>2</v>
      </c>
      <c r="AA52" s="11">
        <v>0</v>
      </c>
      <c r="AB52" s="11">
        <v>0</v>
      </c>
      <c r="AC52" s="11">
        <v>2</v>
      </c>
      <c r="AD52" s="11">
        <v>0</v>
      </c>
      <c r="AE52" s="11">
        <v>13</v>
      </c>
      <c r="AF52" s="11">
        <v>4</v>
      </c>
      <c r="AG52" s="11">
        <v>1</v>
      </c>
      <c r="AH52" s="11">
        <v>6</v>
      </c>
      <c r="AI52" s="11">
        <v>0</v>
      </c>
      <c r="AJ52" s="11">
        <v>5</v>
      </c>
      <c r="AK52" s="11">
        <v>5</v>
      </c>
      <c r="AL52" s="11">
        <v>0</v>
      </c>
      <c r="AM52" s="11">
        <v>2</v>
      </c>
      <c r="AN52" s="11">
        <v>0</v>
      </c>
      <c r="AO52" s="11">
        <v>0</v>
      </c>
      <c r="AP52" s="11">
        <v>1</v>
      </c>
      <c r="AQ52" s="11">
        <v>0</v>
      </c>
      <c r="AR52" s="11">
        <v>0</v>
      </c>
      <c r="AS52" s="11">
        <v>12</v>
      </c>
      <c r="AT52" s="11">
        <v>5</v>
      </c>
      <c r="AU52" s="11">
        <v>11</v>
      </c>
      <c r="AV52" s="11">
        <v>5</v>
      </c>
      <c r="AW52" s="11">
        <v>0</v>
      </c>
      <c r="AX52" s="11">
        <v>2</v>
      </c>
      <c r="AY52" s="11">
        <v>4</v>
      </c>
      <c r="AZ52" s="11">
        <v>10</v>
      </c>
      <c r="BA52" s="11">
        <v>4</v>
      </c>
      <c r="BB52" s="11">
        <v>0</v>
      </c>
      <c r="BC52" s="11">
        <v>2</v>
      </c>
      <c r="BD52" s="11">
        <v>40</v>
      </c>
      <c r="BE52" s="11">
        <v>16</v>
      </c>
      <c r="BF52" s="11">
        <v>0</v>
      </c>
      <c r="BG52" s="11">
        <v>16</v>
      </c>
      <c r="BH52" s="11">
        <v>0</v>
      </c>
      <c r="BI52" s="11">
        <v>0</v>
      </c>
      <c r="BJ52" s="11">
        <v>1</v>
      </c>
      <c r="BK52" s="11">
        <v>1</v>
      </c>
      <c r="BL52" s="11">
        <v>5</v>
      </c>
      <c r="BM52" s="11">
        <v>7</v>
      </c>
      <c r="BN52" s="11">
        <v>12</v>
      </c>
      <c r="BO52" s="11">
        <v>3</v>
      </c>
      <c r="BP52" s="11">
        <v>6</v>
      </c>
      <c r="BQ52" s="11">
        <v>5</v>
      </c>
      <c r="BR52" s="11">
        <v>9</v>
      </c>
      <c r="BS52" s="11">
        <v>2</v>
      </c>
      <c r="BT52" s="11">
        <v>8</v>
      </c>
      <c r="BU52" s="11">
        <v>20</v>
      </c>
      <c r="BV52" s="11">
        <v>1</v>
      </c>
      <c r="BW52" s="11">
        <v>0</v>
      </c>
      <c r="BX52" s="11">
        <v>16</v>
      </c>
      <c r="BY52" s="11">
        <v>0</v>
      </c>
      <c r="BZ52" s="11">
        <v>0</v>
      </c>
      <c r="CA52" s="11">
        <v>3</v>
      </c>
      <c r="CB52" s="11">
        <v>8</v>
      </c>
      <c r="CC52" s="11">
        <v>3</v>
      </c>
      <c r="CD52" s="11">
        <v>0</v>
      </c>
      <c r="CE52" s="11">
        <v>0</v>
      </c>
      <c r="CF52" s="11">
        <v>7</v>
      </c>
      <c r="CG52" s="11">
        <v>6</v>
      </c>
      <c r="CH52" s="11">
        <v>2</v>
      </c>
      <c r="CI52" s="11">
        <v>0</v>
      </c>
      <c r="CJ52" s="11">
        <v>2</v>
      </c>
      <c r="CK52" s="11">
        <v>0</v>
      </c>
    </row>
    <row r="53" spans="1:89" s="10" customFormat="1" ht="19.95" customHeight="1" x14ac:dyDescent="0.3">
      <c r="A53" s="4" t="s">
        <v>159</v>
      </c>
      <c r="B53" s="11">
        <v>0</v>
      </c>
      <c r="C53" s="11">
        <v>2</v>
      </c>
      <c r="D53" s="11">
        <v>1</v>
      </c>
      <c r="E53" s="11">
        <v>3</v>
      </c>
      <c r="F53" s="11">
        <v>0</v>
      </c>
      <c r="G53" s="11">
        <v>1</v>
      </c>
      <c r="H53" s="11">
        <v>2</v>
      </c>
      <c r="I53" s="11">
        <v>0</v>
      </c>
      <c r="J53" s="11">
        <v>0</v>
      </c>
      <c r="K53" s="11">
        <v>0</v>
      </c>
      <c r="L53" s="11">
        <v>26</v>
      </c>
      <c r="M53" s="11">
        <v>34</v>
      </c>
      <c r="N53" s="11">
        <v>0</v>
      </c>
      <c r="O53" s="11">
        <v>0</v>
      </c>
      <c r="P53" s="11">
        <v>1</v>
      </c>
      <c r="Q53" s="11">
        <v>0</v>
      </c>
      <c r="R53" s="11">
        <v>0</v>
      </c>
      <c r="S53" s="11">
        <v>0</v>
      </c>
      <c r="T53" s="11">
        <v>3</v>
      </c>
      <c r="U53" s="11">
        <v>3</v>
      </c>
      <c r="V53" s="11">
        <v>0</v>
      </c>
      <c r="W53" s="11">
        <v>2</v>
      </c>
      <c r="X53" s="11">
        <v>3</v>
      </c>
      <c r="Y53" s="11">
        <v>19</v>
      </c>
      <c r="Z53" s="11">
        <v>2</v>
      </c>
      <c r="AA53" s="11">
        <v>0</v>
      </c>
      <c r="AB53" s="11">
        <v>1</v>
      </c>
      <c r="AC53" s="11">
        <v>9</v>
      </c>
      <c r="AD53" s="11">
        <v>0</v>
      </c>
      <c r="AE53" s="11">
        <v>6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5</v>
      </c>
      <c r="AL53" s="11">
        <v>0</v>
      </c>
      <c r="AM53" s="11">
        <v>0</v>
      </c>
      <c r="AN53" s="11">
        <v>1</v>
      </c>
      <c r="AO53" s="11">
        <v>6</v>
      </c>
      <c r="AP53" s="11">
        <v>4</v>
      </c>
      <c r="AQ53" s="11">
        <v>1</v>
      </c>
      <c r="AR53" s="11">
        <v>1</v>
      </c>
      <c r="AS53" s="11">
        <v>13</v>
      </c>
      <c r="AT53" s="11">
        <v>13</v>
      </c>
      <c r="AU53" s="11">
        <v>6</v>
      </c>
      <c r="AV53" s="11">
        <v>1</v>
      </c>
      <c r="AW53" s="11">
        <v>0</v>
      </c>
      <c r="AX53" s="11">
        <v>0</v>
      </c>
      <c r="AY53" s="11">
        <v>0</v>
      </c>
      <c r="AZ53" s="11">
        <v>11</v>
      </c>
      <c r="BA53" s="11">
        <v>15</v>
      </c>
      <c r="BB53" s="11">
        <v>1</v>
      </c>
      <c r="BC53" s="11">
        <v>1</v>
      </c>
      <c r="BD53" s="11">
        <v>16</v>
      </c>
      <c r="BE53" s="11">
        <v>3</v>
      </c>
      <c r="BF53" s="11">
        <v>0</v>
      </c>
      <c r="BG53" s="11">
        <v>20</v>
      </c>
      <c r="BH53" s="11">
        <v>0</v>
      </c>
      <c r="BI53" s="11">
        <v>6</v>
      </c>
      <c r="BJ53" s="11">
        <v>4</v>
      </c>
      <c r="BK53" s="11">
        <v>2</v>
      </c>
      <c r="BL53" s="11">
        <v>3</v>
      </c>
      <c r="BM53" s="11">
        <v>5</v>
      </c>
      <c r="BN53" s="11">
        <v>11</v>
      </c>
      <c r="BO53" s="11">
        <v>10</v>
      </c>
      <c r="BP53" s="11">
        <v>3</v>
      </c>
      <c r="BQ53" s="11">
        <v>9</v>
      </c>
      <c r="BR53" s="11">
        <v>1</v>
      </c>
      <c r="BS53" s="11">
        <v>4</v>
      </c>
      <c r="BT53" s="11">
        <v>5</v>
      </c>
      <c r="BU53" s="11">
        <v>8</v>
      </c>
      <c r="BV53" s="11">
        <v>0</v>
      </c>
      <c r="BW53" s="11">
        <v>3</v>
      </c>
      <c r="BX53" s="11">
        <v>5</v>
      </c>
      <c r="BY53" s="11">
        <v>0</v>
      </c>
      <c r="BZ53" s="11">
        <v>0</v>
      </c>
      <c r="CA53" s="11">
        <v>14</v>
      </c>
      <c r="CB53" s="11">
        <v>11</v>
      </c>
      <c r="CC53" s="11">
        <v>21</v>
      </c>
      <c r="CD53" s="11">
        <v>0</v>
      </c>
      <c r="CE53" s="11">
        <v>0</v>
      </c>
      <c r="CF53" s="11">
        <v>3</v>
      </c>
      <c r="CG53" s="11">
        <v>1</v>
      </c>
      <c r="CH53" s="11">
        <v>12</v>
      </c>
      <c r="CI53" s="11">
        <v>0</v>
      </c>
      <c r="CJ53" s="11">
        <v>0</v>
      </c>
      <c r="CK53" s="11">
        <v>0</v>
      </c>
    </row>
    <row r="54" spans="1:89" s="10" customFormat="1" ht="19.95" customHeight="1" x14ac:dyDescent="0.3">
      <c r="A54" s="4" t="s">
        <v>160</v>
      </c>
      <c r="B54" s="11">
        <v>0</v>
      </c>
      <c r="C54" s="11">
        <v>3</v>
      </c>
      <c r="D54" s="11">
        <v>1</v>
      </c>
      <c r="E54" s="11">
        <v>7</v>
      </c>
      <c r="F54" s="11">
        <v>0</v>
      </c>
      <c r="G54" s="11">
        <v>0</v>
      </c>
      <c r="H54" s="11">
        <v>1</v>
      </c>
      <c r="I54" s="11">
        <v>4</v>
      </c>
      <c r="J54" s="11">
        <v>0</v>
      </c>
      <c r="K54" s="11">
        <v>0</v>
      </c>
      <c r="L54" s="11">
        <v>16</v>
      </c>
      <c r="M54" s="11">
        <v>25</v>
      </c>
      <c r="N54" s="11">
        <v>0</v>
      </c>
      <c r="O54" s="11">
        <v>0</v>
      </c>
      <c r="P54" s="11">
        <v>0</v>
      </c>
      <c r="Q54" s="11">
        <v>2</v>
      </c>
      <c r="R54" s="11">
        <v>14</v>
      </c>
      <c r="S54" s="11">
        <v>0</v>
      </c>
      <c r="T54" s="11">
        <v>9</v>
      </c>
      <c r="U54" s="11">
        <v>0</v>
      </c>
      <c r="V54" s="11">
        <v>0</v>
      </c>
      <c r="W54" s="11">
        <v>9</v>
      </c>
      <c r="X54" s="11">
        <v>3</v>
      </c>
      <c r="Y54" s="11">
        <v>7</v>
      </c>
      <c r="Z54" s="11">
        <v>9</v>
      </c>
      <c r="AA54" s="11">
        <v>3</v>
      </c>
      <c r="AB54" s="11">
        <v>0</v>
      </c>
      <c r="AC54" s="11">
        <v>15</v>
      </c>
      <c r="AD54" s="11">
        <v>0</v>
      </c>
      <c r="AE54" s="11">
        <v>21</v>
      </c>
      <c r="AF54" s="11">
        <v>1</v>
      </c>
      <c r="AG54" s="11">
        <v>0</v>
      </c>
      <c r="AH54" s="11">
        <v>2</v>
      </c>
      <c r="AI54" s="11">
        <v>1</v>
      </c>
      <c r="AJ54" s="11">
        <v>0</v>
      </c>
      <c r="AK54" s="11">
        <v>9</v>
      </c>
      <c r="AL54" s="11">
        <v>0</v>
      </c>
      <c r="AM54" s="11">
        <v>0</v>
      </c>
      <c r="AN54" s="11">
        <v>0</v>
      </c>
      <c r="AO54" s="11">
        <v>4</v>
      </c>
      <c r="AP54" s="11">
        <v>3</v>
      </c>
      <c r="AQ54" s="11">
        <v>0</v>
      </c>
      <c r="AR54" s="11">
        <v>0</v>
      </c>
      <c r="AS54" s="11">
        <v>12</v>
      </c>
      <c r="AT54" s="11">
        <v>2</v>
      </c>
      <c r="AU54" s="11">
        <v>14</v>
      </c>
      <c r="AV54" s="11">
        <v>13</v>
      </c>
      <c r="AW54" s="11">
        <v>0</v>
      </c>
      <c r="AX54" s="11">
        <v>0</v>
      </c>
      <c r="AY54" s="11">
        <v>7</v>
      </c>
      <c r="AZ54" s="11">
        <v>5</v>
      </c>
      <c r="BA54" s="11">
        <v>11</v>
      </c>
      <c r="BB54" s="11">
        <v>0</v>
      </c>
      <c r="BC54" s="11">
        <v>0</v>
      </c>
      <c r="BD54" s="11">
        <v>42</v>
      </c>
      <c r="BE54" s="11">
        <v>7</v>
      </c>
      <c r="BF54" s="11">
        <v>0</v>
      </c>
      <c r="BG54" s="11">
        <v>17</v>
      </c>
      <c r="BH54" s="11">
        <v>0</v>
      </c>
      <c r="BI54" s="11">
        <v>3</v>
      </c>
      <c r="BJ54" s="11">
        <v>0</v>
      </c>
      <c r="BK54" s="11">
        <v>1</v>
      </c>
      <c r="BL54" s="11">
        <v>0</v>
      </c>
      <c r="BM54" s="11">
        <v>3</v>
      </c>
      <c r="BN54" s="11">
        <v>6</v>
      </c>
      <c r="BO54" s="11">
        <v>1</v>
      </c>
      <c r="BP54" s="11">
        <v>1</v>
      </c>
      <c r="BQ54" s="11">
        <v>6</v>
      </c>
      <c r="BR54" s="11">
        <v>13</v>
      </c>
      <c r="BS54" s="11">
        <v>0</v>
      </c>
      <c r="BT54" s="11">
        <v>2</v>
      </c>
      <c r="BU54" s="11">
        <v>15</v>
      </c>
      <c r="BV54" s="11">
        <v>3</v>
      </c>
      <c r="BW54" s="11">
        <v>0</v>
      </c>
      <c r="BX54" s="11">
        <v>3</v>
      </c>
      <c r="BY54" s="11">
        <v>0</v>
      </c>
      <c r="BZ54" s="11">
        <v>1</v>
      </c>
      <c r="CA54" s="11">
        <v>2</v>
      </c>
      <c r="CB54" s="11">
        <v>7</v>
      </c>
      <c r="CC54" s="11">
        <v>9</v>
      </c>
      <c r="CD54" s="11">
        <v>0</v>
      </c>
      <c r="CE54" s="11">
        <v>1</v>
      </c>
      <c r="CF54" s="11">
        <v>0</v>
      </c>
      <c r="CG54" s="11">
        <v>8</v>
      </c>
      <c r="CH54" s="11">
        <v>2</v>
      </c>
      <c r="CI54" s="11">
        <v>0</v>
      </c>
      <c r="CJ54" s="11">
        <v>0</v>
      </c>
      <c r="CK54" s="11">
        <v>1</v>
      </c>
    </row>
    <row r="55" spans="1:89" s="10" customFormat="1" ht="19.95" customHeight="1" x14ac:dyDescent="0.3">
      <c r="A55" s="4" t="s">
        <v>169</v>
      </c>
      <c r="B55" s="11">
        <v>2</v>
      </c>
      <c r="C55" s="11">
        <v>0</v>
      </c>
      <c r="D55" s="11">
        <v>7</v>
      </c>
      <c r="E55" s="11">
        <v>2</v>
      </c>
      <c r="F55" s="11">
        <v>3</v>
      </c>
      <c r="G55" s="11">
        <v>0</v>
      </c>
      <c r="H55" s="11">
        <v>2</v>
      </c>
      <c r="I55" s="11">
        <v>2</v>
      </c>
      <c r="J55" s="11">
        <v>0</v>
      </c>
      <c r="K55" s="11">
        <v>0</v>
      </c>
      <c r="L55" s="11">
        <v>38</v>
      </c>
      <c r="M55" s="11">
        <v>30</v>
      </c>
      <c r="N55" s="11">
        <v>1</v>
      </c>
      <c r="O55" s="11">
        <v>1</v>
      </c>
      <c r="P55" s="11">
        <v>1</v>
      </c>
      <c r="Q55" s="11">
        <v>3</v>
      </c>
      <c r="R55" s="11">
        <v>7</v>
      </c>
      <c r="S55" s="11">
        <v>1</v>
      </c>
      <c r="T55" s="11">
        <v>5</v>
      </c>
      <c r="U55" s="11">
        <v>3</v>
      </c>
      <c r="V55" s="11">
        <v>1</v>
      </c>
      <c r="W55" s="11">
        <v>7</v>
      </c>
      <c r="X55" s="11">
        <v>3</v>
      </c>
      <c r="Y55" s="11">
        <v>1</v>
      </c>
      <c r="Z55" s="11">
        <v>9</v>
      </c>
      <c r="AA55" s="11">
        <v>1</v>
      </c>
      <c r="AB55" s="11">
        <v>0</v>
      </c>
      <c r="AC55" s="11">
        <v>6</v>
      </c>
      <c r="AD55" s="11">
        <v>1</v>
      </c>
      <c r="AE55" s="11">
        <v>27</v>
      </c>
      <c r="AF55" s="11">
        <v>7</v>
      </c>
      <c r="AG55" s="11">
        <v>0</v>
      </c>
      <c r="AH55" s="11">
        <v>1</v>
      </c>
      <c r="AI55" s="11">
        <v>1</v>
      </c>
      <c r="AJ55" s="11">
        <v>11</v>
      </c>
      <c r="AK55" s="11">
        <v>7</v>
      </c>
      <c r="AL55" s="11">
        <v>1</v>
      </c>
      <c r="AM55" s="11">
        <v>0</v>
      </c>
      <c r="AN55" s="11">
        <v>0</v>
      </c>
      <c r="AO55" s="11">
        <v>9</v>
      </c>
      <c r="AP55" s="11">
        <v>10</v>
      </c>
      <c r="AQ55" s="11">
        <v>0</v>
      </c>
      <c r="AR55" s="11">
        <v>0</v>
      </c>
      <c r="AS55" s="11">
        <v>13</v>
      </c>
      <c r="AT55" s="11">
        <v>1</v>
      </c>
      <c r="AU55" s="11">
        <v>11</v>
      </c>
      <c r="AV55" s="11">
        <v>2</v>
      </c>
      <c r="AW55" s="11">
        <v>0</v>
      </c>
      <c r="AX55" s="11">
        <v>7</v>
      </c>
      <c r="AY55" s="11">
        <v>1</v>
      </c>
      <c r="AZ55" s="11">
        <v>5</v>
      </c>
      <c r="BA55" s="11">
        <v>3</v>
      </c>
      <c r="BB55" s="11">
        <v>1</v>
      </c>
      <c r="BC55" s="11">
        <v>2</v>
      </c>
      <c r="BD55" s="11">
        <v>44</v>
      </c>
      <c r="BE55" s="11">
        <v>6</v>
      </c>
      <c r="BF55" s="11">
        <v>0</v>
      </c>
      <c r="BG55" s="11">
        <v>16</v>
      </c>
      <c r="BH55" s="11">
        <v>1</v>
      </c>
      <c r="BI55" s="11">
        <v>2</v>
      </c>
      <c r="BJ55" s="11">
        <v>2</v>
      </c>
      <c r="BK55" s="11">
        <v>2</v>
      </c>
      <c r="BL55" s="11">
        <v>3</v>
      </c>
      <c r="BM55" s="11">
        <v>5</v>
      </c>
      <c r="BN55" s="11">
        <v>5</v>
      </c>
      <c r="BO55" s="11">
        <v>4</v>
      </c>
      <c r="BP55" s="11">
        <v>3</v>
      </c>
      <c r="BQ55" s="11">
        <v>0</v>
      </c>
      <c r="BR55" s="11">
        <v>5</v>
      </c>
      <c r="BS55" s="11">
        <v>2</v>
      </c>
      <c r="BT55" s="11">
        <v>4</v>
      </c>
      <c r="BU55" s="11">
        <v>13</v>
      </c>
      <c r="BV55" s="11">
        <v>0</v>
      </c>
      <c r="BW55" s="11">
        <v>2</v>
      </c>
      <c r="BX55" s="11">
        <v>7</v>
      </c>
      <c r="BY55" s="11">
        <v>0</v>
      </c>
      <c r="BZ55" s="11">
        <v>0</v>
      </c>
      <c r="CA55" s="11">
        <v>0</v>
      </c>
      <c r="CB55" s="11">
        <v>1</v>
      </c>
      <c r="CC55" s="11">
        <v>5</v>
      </c>
      <c r="CD55" s="11">
        <v>0</v>
      </c>
      <c r="CE55" s="11">
        <v>1</v>
      </c>
      <c r="CF55" s="11">
        <v>3</v>
      </c>
      <c r="CG55" s="11">
        <v>2</v>
      </c>
      <c r="CH55" s="11">
        <v>2</v>
      </c>
      <c r="CI55" s="11">
        <v>1</v>
      </c>
      <c r="CJ55" s="11">
        <v>1</v>
      </c>
      <c r="CK55" s="11">
        <v>0</v>
      </c>
    </row>
    <row r="56" spans="1:89" s="10" customFormat="1" ht="25.05" customHeight="1" x14ac:dyDescent="0.3">
      <c r="A56" s="4" t="s">
        <v>170</v>
      </c>
      <c r="B56" s="11">
        <v>0</v>
      </c>
      <c r="C56" s="11">
        <v>0</v>
      </c>
      <c r="D56" s="11">
        <v>2</v>
      </c>
      <c r="E56" s="11">
        <v>0</v>
      </c>
      <c r="F56" s="11">
        <v>2</v>
      </c>
      <c r="G56" s="11">
        <v>2</v>
      </c>
      <c r="H56" s="11">
        <v>0</v>
      </c>
      <c r="I56" s="11">
        <v>4</v>
      </c>
      <c r="J56" s="11">
        <v>0</v>
      </c>
      <c r="K56" s="11">
        <v>0</v>
      </c>
      <c r="L56" s="11">
        <v>15</v>
      </c>
      <c r="M56" s="11">
        <v>25</v>
      </c>
      <c r="N56" s="11">
        <v>0</v>
      </c>
      <c r="O56" s="11">
        <v>1</v>
      </c>
      <c r="P56" s="11">
        <v>2</v>
      </c>
      <c r="Q56" s="11">
        <v>1</v>
      </c>
      <c r="R56" s="11">
        <v>1</v>
      </c>
      <c r="S56" s="11">
        <v>0</v>
      </c>
      <c r="T56" s="11">
        <v>2</v>
      </c>
      <c r="U56" s="11">
        <v>1</v>
      </c>
      <c r="V56" s="11">
        <v>0</v>
      </c>
      <c r="W56" s="11">
        <v>5</v>
      </c>
      <c r="X56" s="11">
        <v>1</v>
      </c>
      <c r="Y56" s="11">
        <v>2</v>
      </c>
      <c r="Z56" s="11">
        <v>1</v>
      </c>
      <c r="AA56" s="11">
        <v>0</v>
      </c>
      <c r="AB56" s="11">
        <v>0</v>
      </c>
      <c r="AC56" s="11">
        <v>0</v>
      </c>
      <c r="AD56" s="11">
        <v>0</v>
      </c>
      <c r="AE56" s="11">
        <v>5</v>
      </c>
      <c r="AF56" s="11">
        <v>6</v>
      </c>
      <c r="AG56" s="11">
        <v>0</v>
      </c>
      <c r="AH56" s="11">
        <v>1</v>
      </c>
      <c r="AI56" s="11">
        <v>0</v>
      </c>
      <c r="AJ56" s="11">
        <v>8</v>
      </c>
      <c r="AK56" s="11">
        <v>2</v>
      </c>
      <c r="AL56" s="11">
        <v>0</v>
      </c>
      <c r="AM56" s="11">
        <v>0</v>
      </c>
      <c r="AN56" s="11">
        <v>0</v>
      </c>
      <c r="AO56" s="11">
        <v>5</v>
      </c>
      <c r="AP56" s="11">
        <v>4</v>
      </c>
      <c r="AQ56" s="11">
        <v>0</v>
      </c>
      <c r="AR56" s="11">
        <v>1</v>
      </c>
      <c r="AS56" s="11">
        <v>5</v>
      </c>
      <c r="AT56" s="11">
        <v>4</v>
      </c>
      <c r="AU56" s="11">
        <v>10</v>
      </c>
      <c r="AV56" s="11">
        <v>0</v>
      </c>
      <c r="AW56" s="11">
        <v>0</v>
      </c>
      <c r="AX56" s="11">
        <v>2</v>
      </c>
      <c r="AY56" s="11">
        <v>0</v>
      </c>
      <c r="AZ56" s="11">
        <v>5</v>
      </c>
      <c r="BA56" s="11">
        <v>18</v>
      </c>
      <c r="BB56" s="11">
        <v>2</v>
      </c>
      <c r="BC56" s="11">
        <v>0</v>
      </c>
      <c r="BD56" s="11">
        <v>42</v>
      </c>
      <c r="BE56" s="11">
        <v>3</v>
      </c>
      <c r="BF56" s="11">
        <v>0</v>
      </c>
      <c r="BG56" s="11">
        <v>11</v>
      </c>
      <c r="BH56" s="11">
        <v>1</v>
      </c>
      <c r="BI56" s="11">
        <v>2</v>
      </c>
      <c r="BJ56" s="11">
        <v>5</v>
      </c>
      <c r="BK56" s="11">
        <v>1</v>
      </c>
      <c r="BL56" s="11">
        <v>3</v>
      </c>
      <c r="BM56" s="11">
        <v>2</v>
      </c>
      <c r="BN56" s="11">
        <v>2</v>
      </c>
      <c r="BO56" s="11">
        <v>1</v>
      </c>
      <c r="BP56" s="11">
        <v>2</v>
      </c>
      <c r="BQ56" s="11">
        <v>1</v>
      </c>
      <c r="BR56" s="11">
        <v>1</v>
      </c>
      <c r="BS56" s="11">
        <v>6</v>
      </c>
      <c r="BT56" s="11">
        <v>3</v>
      </c>
      <c r="BU56" s="11">
        <v>10</v>
      </c>
      <c r="BV56" s="11">
        <v>0</v>
      </c>
      <c r="BW56" s="11">
        <v>2</v>
      </c>
      <c r="BX56" s="11">
        <v>1</v>
      </c>
      <c r="BY56" s="11">
        <v>0</v>
      </c>
      <c r="BZ56" s="11">
        <v>1</v>
      </c>
      <c r="CA56" s="11">
        <v>2</v>
      </c>
      <c r="CB56" s="11">
        <v>3</v>
      </c>
      <c r="CC56" s="11">
        <v>10</v>
      </c>
      <c r="CD56" s="11">
        <v>0</v>
      </c>
      <c r="CE56" s="11">
        <v>2</v>
      </c>
      <c r="CF56" s="11">
        <v>0</v>
      </c>
      <c r="CG56" s="11">
        <v>0</v>
      </c>
      <c r="CH56" s="11">
        <v>0</v>
      </c>
      <c r="CI56" s="11">
        <v>1</v>
      </c>
      <c r="CJ56" s="11">
        <v>0</v>
      </c>
      <c r="CK56" s="11">
        <v>0</v>
      </c>
    </row>
    <row r="57" spans="1:89" s="10" customFormat="1" ht="19.95" customHeight="1" x14ac:dyDescent="0.3">
      <c r="A57" s="4" t="s">
        <v>180</v>
      </c>
      <c r="B57" s="11">
        <v>0</v>
      </c>
      <c r="C57" s="11">
        <v>0</v>
      </c>
      <c r="D57" s="11">
        <v>10</v>
      </c>
      <c r="E57" s="11">
        <v>1</v>
      </c>
      <c r="F57" s="11">
        <v>16</v>
      </c>
      <c r="G57" s="11">
        <v>0</v>
      </c>
      <c r="H57" s="11">
        <v>0</v>
      </c>
      <c r="I57" s="11">
        <v>4</v>
      </c>
      <c r="J57" s="11">
        <v>0</v>
      </c>
      <c r="K57" s="11">
        <v>0</v>
      </c>
      <c r="L57" s="11">
        <v>18</v>
      </c>
      <c r="M57" s="11">
        <v>28</v>
      </c>
      <c r="N57" s="11">
        <v>1</v>
      </c>
      <c r="O57" s="11">
        <v>0</v>
      </c>
      <c r="P57" s="11">
        <v>4</v>
      </c>
      <c r="Q57" s="11">
        <v>0</v>
      </c>
      <c r="R57" s="11">
        <v>7</v>
      </c>
      <c r="S57" s="11">
        <v>0</v>
      </c>
      <c r="T57" s="11">
        <v>3</v>
      </c>
      <c r="U57" s="11">
        <v>2</v>
      </c>
      <c r="V57" s="11">
        <v>1</v>
      </c>
      <c r="W57" s="11">
        <v>9</v>
      </c>
      <c r="X57" s="11">
        <v>0</v>
      </c>
      <c r="Y57" s="11">
        <v>2</v>
      </c>
      <c r="Z57" s="11">
        <v>11</v>
      </c>
      <c r="AA57" s="11">
        <v>0</v>
      </c>
      <c r="AB57" s="11">
        <v>0</v>
      </c>
      <c r="AC57" s="11">
        <v>7</v>
      </c>
      <c r="AD57" s="11">
        <v>1</v>
      </c>
      <c r="AE57" s="11">
        <v>17</v>
      </c>
      <c r="AF57" s="26">
        <v>2</v>
      </c>
      <c r="AG57" s="26">
        <v>0</v>
      </c>
      <c r="AH57" s="26">
        <v>0</v>
      </c>
      <c r="AI57" s="26">
        <v>0</v>
      </c>
      <c r="AJ57" s="26">
        <v>6</v>
      </c>
      <c r="AK57" s="26">
        <v>17</v>
      </c>
      <c r="AL57" s="26">
        <v>0</v>
      </c>
      <c r="AM57" s="26">
        <v>1</v>
      </c>
      <c r="AN57" s="26">
        <v>0</v>
      </c>
      <c r="AO57" s="26">
        <v>5</v>
      </c>
      <c r="AP57" s="26">
        <v>4</v>
      </c>
      <c r="AQ57" s="26">
        <v>0</v>
      </c>
      <c r="AR57" s="26">
        <v>0</v>
      </c>
      <c r="AS57" s="26">
        <v>3</v>
      </c>
      <c r="AT57" s="26">
        <v>10</v>
      </c>
      <c r="AU57" s="26">
        <v>12</v>
      </c>
      <c r="AV57" s="26">
        <v>0</v>
      </c>
      <c r="AW57" s="26">
        <v>2</v>
      </c>
      <c r="AX57" s="26">
        <v>5</v>
      </c>
      <c r="AY57" s="26">
        <v>2</v>
      </c>
      <c r="AZ57" s="26">
        <v>3</v>
      </c>
      <c r="BA57" s="26">
        <v>2</v>
      </c>
      <c r="BB57" s="26">
        <v>0</v>
      </c>
      <c r="BC57" s="26">
        <v>1</v>
      </c>
      <c r="BD57" s="26">
        <v>17</v>
      </c>
      <c r="BE57" s="26">
        <v>20</v>
      </c>
      <c r="BF57" s="26">
        <v>0</v>
      </c>
      <c r="BG57" s="26">
        <v>9</v>
      </c>
      <c r="BH57" s="26">
        <v>0</v>
      </c>
      <c r="BI57" s="26">
        <v>0</v>
      </c>
      <c r="BJ57" s="26">
        <v>1</v>
      </c>
      <c r="BK57" s="26">
        <v>0</v>
      </c>
      <c r="BL57" s="26">
        <v>8</v>
      </c>
      <c r="BM57" s="26">
        <v>0</v>
      </c>
      <c r="BN57" s="26">
        <v>16</v>
      </c>
      <c r="BO57" s="26">
        <v>0</v>
      </c>
      <c r="BP57" s="26">
        <v>7</v>
      </c>
      <c r="BQ57" s="26">
        <v>2</v>
      </c>
      <c r="BR57" s="26">
        <v>5</v>
      </c>
      <c r="BS57" s="26">
        <v>0</v>
      </c>
      <c r="BT57" s="26">
        <v>5</v>
      </c>
      <c r="BU57" s="26">
        <v>12</v>
      </c>
      <c r="BV57" s="26">
        <v>4</v>
      </c>
      <c r="BW57" s="26">
        <v>1</v>
      </c>
      <c r="BX57" s="26">
        <v>3</v>
      </c>
      <c r="BY57" s="26">
        <v>0</v>
      </c>
      <c r="BZ57" s="26">
        <v>0</v>
      </c>
      <c r="CA57" s="26">
        <v>0</v>
      </c>
      <c r="CB57" s="26">
        <v>13</v>
      </c>
      <c r="CC57" s="26">
        <v>2</v>
      </c>
      <c r="CD57" s="26">
        <v>0</v>
      </c>
      <c r="CE57" s="26">
        <v>0</v>
      </c>
      <c r="CF57" s="26">
        <v>2</v>
      </c>
      <c r="CG57" s="26">
        <v>1</v>
      </c>
      <c r="CH57" s="26">
        <v>1</v>
      </c>
      <c r="CI57" s="26">
        <v>0</v>
      </c>
      <c r="CJ57" s="26">
        <v>0</v>
      </c>
      <c r="CK57" s="26">
        <v>0</v>
      </c>
    </row>
    <row r="58" spans="1:89" s="10" customFormat="1" ht="25.05" customHeight="1" x14ac:dyDescent="0.3">
      <c r="A58" s="4" t="s">
        <v>181</v>
      </c>
      <c r="B58" s="26">
        <v>3</v>
      </c>
      <c r="C58" s="26">
        <v>2</v>
      </c>
      <c r="D58" s="26">
        <v>2</v>
      </c>
      <c r="E58" s="26">
        <v>10</v>
      </c>
      <c r="F58" s="26">
        <v>0</v>
      </c>
      <c r="G58" s="26">
        <v>0</v>
      </c>
      <c r="H58" s="26">
        <v>0</v>
      </c>
      <c r="I58" s="26">
        <v>3</v>
      </c>
      <c r="J58" s="26">
        <v>0</v>
      </c>
      <c r="K58" s="11">
        <v>0</v>
      </c>
      <c r="L58" s="11">
        <v>52</v>
      </c>
      <c r="M58" s="11">
        <v>59</v>
      </c>
      <c r="N58" s="11">
        <v>7</v>
      </c>
      <c r="O58" s="11">
        <v>0</v>
      </c>
      <c r="P58" s="11">
        <v>3</v>
      </c>
      <c r="Q58" s="11">
        <v>4</v>
      </c>
      <c r="R58" s="11">
        <v>2</v>
      </c>
      <c r="S58" s="11">
        <v>1</v>
      </c>
      <c r="T58" s="11">
        <v>2</v>
      </c>
      <c r="U58" s="11">
        <v>3</v>
      </c>
      <c r="V58" s="11">
        <v>2</v>
      </c>
      <c r="W58" s="11">
        <v>10</v>
      </c>
      <c r="X58" s="11">
        <v>0</v>
      </c>
      <c r="Y58" s="11">
        <v>7</v>
      </c>
      <c r="Z58" s="11">
        <v>8</v>
      </c>
      <c r="AA58" s="11">
        <v>0</v>
      </c>
      <c r="AB58" s="11">
        <v>0</v>
      </c>
      <c r="AC58" s="11">
        <v>13</v>
      </c>
      <c r="AD58" s="11">
        <v>3</v>
      </c>
      <c r="AE58" s="11">
        <v>14</v>
      </c>
      <c r="AF58" s="11">
        <v>2</v>
      </c>
      <c r="AG58" s="11">
        <v>0</v>
      </c>
      <c r="AH58" s="11">
        <v>0</v>
      </c>
      <c r="AI58" s="11">
        <v>0</v>
      </c>
      <c r="AJ58" s="11">
        <v>14</v>
      </c>
      <c r="AK58" s="26">
        <v>6</v>
      </c>
      <c r="AL58" s="26">
        <v>0</v>
      </c>
      <c r="AM58" s="26">
        <v>2</v>
      </c>
      <c r="AN58" s="26">
        <v>0</v>
      </c>
      <c r="AO58" s="26">
        <v>12</v>
      </c>
      <c r="AP58" s="26">
        <v>6</v>
      </c>
      <c r="AQ58" s="26">
        <v>0</v>
      </c>
      <c r="AR58" s="26">
        <v>8</v>
      </c>
      <c r="AS58" s="26">
        <v>34</v>
      </c>
      <c r="AT58" s="26">
        <v>19</v>
      </c>
      <c r="AU58" s="26">
        <v>21</v>
      </c>
      <c r="AV58" s="26">
        <v>2</v>
      </c>
      <c r="AW58" s="26">
        <v>2</v>
      </c>
      <c r="AX58" s="26">
        <v>6</v>
      </c>
      <c r="AY58" s="26">
        <v>3</v>
      </c>
      <c r="AZ58" s="26">
        <v>7</v>
      </c>
      <c r="BA58" s="26">
        <v>13</v>
      </c>
      <c r="BB58" s="26">
        <v>2</v>
      </c>
      <c r="BC58" s="26">
        <v>3</v>
      </c>
      <c r="BD58" s="26">
        <v>78</v>
      </c>
      <c r="BE58" s="26">
        <v>46</v>
      </c>
      <c r="BF58" s="26">
        <v>0</v>
      </c>
      <c r="BG58" s="26">
        <v>0</v>
      </c>
      <c r="BH58" s="26">
        <v>0</v>
      </c>
      <c r="BI58" s="26">
        <v>7</v>
      </c>
      <c r="BJ58" s="26">
        <v>1</v>
      </c>
      <c r="BK58" s="26">
        <v>5</v>
      </c>
      <c r="BL58" s="26">
        <v>9</v>
      </c>
      <c r="BM58" s="26">
        <v>0</v>
      </c>
      <c r="BN58" s="26">
        <v>49</v>
      </c>
      <c r="BO58" s="26">
        <v>1</v>
      </c>
      <c r="BP58" s="26">
        <v>50</v>
      </c>
      <c r="BQ58" s="26">
        <v>7</v>
      </c>
      <c r="BR58" s="26">
        <v>2</v>
      </c>
      <c r="BS58" s="26">
        <v>0</v>
      </c>
      <c r="BT58" s="26">
        <v>0</v>
      </c>
      <c r="BU58" s="26">
        <v>0</v>
      </c>
      <c r="BV58" s="26">
        <v>1</v>
      </c>
      <c r="BW58" s="26">
        <v>5</v>
      </c>
      <c r="BX58" s="26">
        <v>3</v>
      </c>
      <c r="BY58" s="26">
        <v>0</v>
      </c>
      <c r="BZ58" s="26">
        <v>1</v>
      </c>
      <c r="CA58" s="26">
        <v>0</v>
      </c>
      <c r="CB58" s="26">
        <v>34</v>
      </c>
      <c r="CC58" s="26">
        <v>9</v>
      </c>
      <c r="CD58" s="26">
        <v>0</v>
      </c>
      <c r="CE58" s="26">
        <v>0</v>
      </c>
      <c r="CF58" s="26">
        <v>6</v>
      </c>
      <c r="CG58" s="26">
        <v>2</v>
      </c>
      <c r="CH58" s="26">
        <v>0</v>
      </c>
      <c r="CI58" s="26">
        <v>0</v>
      </c>
      <c r="CJ58" s="26">
        <v>2</v>
      </c>
      <c r="CK58" s="26">
        <v>0</v>
      </c>
    </row>
    <row r="59" spans="1:89" s="10" customFormat="1" ht="19.95" customHeight="1" x14ac:dyDescent="0.3">
      <c r="A59" s="4" t="s">
        <v>125</v>
      </c>
      <c r="B59" s="27">
        <f>SUM(B36:B58)</f>
        <v>25</v>
      </c>
      <c r="C59" s="27">
        <f t="shared" ref="C59:BN59" si="0">SUM(C36:C58)</f>
        <v>27</v>
      </c>
      <c r="D59" s="27">
        <f t="shared" si="0"/>
        <v>98</v>
      </c>
      <c r="E59" s="27">
        <f t="shared" si="0"/>
        <v>52</v>
      </c>
      <c r="F59" s="27">
        <f t="shared" si="0"/>
        <v>68</v>
      </c>
      <c r="G59" s="27">
        <f t="shared" si="0"/>
        <v>38</v>
      </c>
      <c r="H59" s="27">
        <f t="shared" si="0"/>
        <v>13</v>
      </c>
      <c r="I59" s="27">
        <f t="shared" si="0"/>
        <v>41</v>
      </c>
      <c r="J59" s="27">
        <f t="shared" si="0"/>
        <v>2</v>
      </c>
      <c r="K59" s="27">
        <f t="shared" si="0"/>
        <v>22</v>
      </c>
      <c r="L59" s="27">
        <f t="shared" si="0"/>
        <v>428</v>
      </c>
      <c r="M59" s="27">
        <f t="shared" si="0"/>
        <v>505</v>
      </c>
      <c r="N59" s="27">
        <f t="shared" si="0"/>
        <v>35</v>
      </c>
      <c r="O59" s="27">
        <f t="shared" si="0"/>
        <v>18</v>
      </c>
      <c r="P59" s="27">
        <f t="shared" si="0"/>
        <v>66</v>
      </c>
      <c r="Q59" s="27">
        <f t="shared" si="0"/>
        <v>52</v>
      </c>
      <c r="R59" s="27">
        <f t="shared" si="0"/>
        <v>116</v>
      </c>
      <c r="S59" s="27">
        <f t="shared" si="0"/>
        <v>5</v>
      </c>
      <c r="T59" s="27">
        <f t="shared" si="0"/>
        <v>180</v>
      </c>
      <c r="U59" s="27">
        <f t="shared" si="0"/>
        <v>51</v>
      </c>
      <c r="V59" s="27">
        <f t="shared" si="0"/>
        <v>19</v>
      </c>
      <c r="W59" s="27">
        <f t="shared" si="0"/>
        <v>175</v>
      </c>
      <c r="X59" s="27">
        <f t="shared" si="0"/>
        <v>51</v>
      </c>
      <c r="Y59" s="27">
        <f t="shared" si="0"/>
        <v>75</v>
      </c>
      <c r="Z59" s="27">
        <f t="shared" si="0"/>
        <v>63</v>
      </c>
      <c r="AA59" s="27">
        <f t="shared" si="0"/>
        <v>34</v>
      </c>
      <c r="AB59" s="27">
        <f t="shared" si="0"/>
        <v>50</v>
      </c>
      <c r="AC59" s="27">
        <f t="shared" si="0"/>
        <v>146</v>
      </c>
      <c r="AD59" s="27">
        <f t="shared" si="0"/>
        <v>28</v>
      </c>
      <c r="AE59" s="27">
        <f t="shared" si="0"/>
        <v>706</v>
      </c>
      <c r="AF59" s="27">
        <f t="shared" si="0"/>
        <v>132</v>
      </c>
      <c r="AG59" s="27">
        <f t="shared" si="0"/>
        <v>17</v>
      </c>
      <c r="AH59" s="27">
        <f t="shared" si="0"/>
        <v>43</v>
      </c>
      <c r="AI59" s="27">
        <f t="shared" si="0"/>
        <v>39</v>
      </c>
      <c r="AJ59" s="27">
        <f t="shared" si="0"/>
        <v>135</v>
      </c>
      <c r="AK59" s="27">
        <f t="shared" si="0"/>
        <v>348</v>
      </c>
      <c r="AL59" s="27">
        <f t="shared" si="0"/>
        <v>54</v>
      </c>
      <c r="AM59" s="27">
        <f t="shared" si="0"/>
        <v>36</v>
      </c>
      <c r="AN59" s="27">
        <f t="shared" si="0"/>
        <v>5</v>
      </c>
      <c r="AO59" s="27">
        <f t="shared" si="0"/>
        <v>67</v>
      </c>
      <c r="AP59" s="27">
        <f t="shared" si="0"/>
        <v>121</v>
      </c>
      <c r="AQ59" s="27">
        <f t="shared" si="0"/>
        <v>22</v>
      </c>
      <c r="AR59" s="27">
        <f t="shared" si="0"/>
        <v>26</v>
      </c>
      <c r="AS59" s="27">
        <f t="shared" si="0"/>
        <v>244</v>
      </c>
      <c r="AT59" s="27">
        <f t="shared" si="0"/>
        <v>139</v>
      </c>
      <c r="AU59" s="27">
        <f t="shared" si="0"/>
        <v>305</v>
      </c>
      <c r="AV59" s="27">
        <f t="shared" si="0"/>
        <v>94</v>
      </c>
      <c r="AW59" s="27">
        <f t="shared" si="0"/>
        <v>24</v>
      </c>
      <c r="AX59" s="27">
        <f t="shared" si="0"/>
        <v>78</v>
      </c>
      <c r="AY59" s="27">
        <f t="shared" si="0"/>
        <v>40</v>
      </c>
      <c r="AZ59" s="27">
        <f t="shared" si="0"/>
        <v>140</v>
      </c>
      <c r="BA59" s="27">
        <f t="shared" si="0"/>
        <v>165</v>
      </c>
      <c r="BB59" s="27">
        <f t="shared" si="0"/>
        <v>126</v>
      </c>
      <c r="BC59" s="27">
        <f t="shared" si="0"/>
        <v>43</v>
      </c>
      <c r="BD59" s="27">
        <f t="shared" si="0"/>
        <v>563</v>
      </c>
      <c r="BE59" s="27">
        <f t="shared" si="0"/>
        <v>324</v>
      </c>
      <c r="BF59" s="27">
        <f t="shared" si="0"/>
        <v>17</v>
      </c>
      <c r="BG59" s="27">
        <f t="shared" si="0"/>
        <v>332</v>
      </c>
      <c r="BH59" s="27">
        <f t="shared" si="0"/>
        <v>27</v>
      </c>
      <c r="BI59" s="27">
        <f t="shared" si="0"/>
        <v>64</v>
      </c>
      <c r="BJ59" s="27">
        <f t="shared" si="0"/>
        <v>93</v>
      </c>
      <c r="BK59" s="27">
        <f t="shared" si="0"/>
        <v>104</v>
      </c>
      <c r="BL59" s="27">
        <f t="shared" si="0"/>
        <v>91</v>
      </c>
      <c r="BM59" s="27">
        <f t="shared" si="0"/>
        <v>62</v>
      </c>
      <c r="BN59" s="27">
        <f t="shared" si="0"/>
        <v>202</v>
      </c>
      <c r="BO59" s="27">
        <f t="shared" ref="BO59:BW59" si="1">SUM(BO36:BO58)</f>
        <v>83</v>
      </c>
      <c r="BP59" s="27">
        <f t="shared" si="1"/>
        <v>189</v>
      </c>
      <c r="BQ59" s="27">
        <f t="shared" si="1"/>
        <v>94</v>
      </c>
      <c r="BR59" s="27">
        <f t="shared" si="1"/>
        <v>139</v>
      </c>
      <c r="BS59" s="27">
        <f t="shared" si="1"/>
        <v>37</v>
      </c>
      <c r="BT59" s="27">
        <f t="shared" si="1"/>
        <v>194</v>
      </c>
      <c r="BU59" s="27">
        <f t="shared" si="1"/>
        <v>304</v>
      </c>
      <c r="BV59" s="27">
        <f t="shared" si="1"/>
        <v>97</v>
      </c>
      <c r="BW59" s="27">
        <f t="shared" si="1"/>
        <v>30</v>
      </c>
      <c r="BX59" s="27">
        <f>SUM(BX36:BX58)</f>
        <v>82</v>
      </c>
      <c r="BY59" s="27">
        <f t="shared" ref="BY59:CK59" si="2">SUM(BY36:BY58)</f>
        <v>17</v>
      </c>
      <c r="BZ59" s="27">
        <f t="shared" si="2"/>
        <v>13</v>
      </c>
      <c r="CA59" s="27">
        <f t="shared" si="2"/>
        <v>43</v>
      </c>
      <c r="CB59" s="27">
        <f t="shared" si="2"/>
        <v>318</v>
      </c>
      <c r="CC59" s="27">
        <f t="shared" si="2"/>
        <v>178</v>
      </c>
      <c r="CD59" s="27">
        <f t="shared" si="2"/>
        <v>42</v>
      </c>
      <c r="CE59" s="27">
        <f t="shared" si="2"/>
        <v>19</v>
      </c>
      <c r="CF59" s="27">
        <f t="shared" si="2"/>
        <v>85</v>
      </c>
      <c r="CG59" s="27">
        <f t="shared" si="2"/>
        <v>81</v>
      </c>
      <c r="CH59" s="27">
        <f t="shared" si="2"/>
        <v>89</v>
      </c>
      <c r="CI59" s="27">
        <f t="shared" si="2"/>
        <v>18</v>
      </c>
      <c r="CJ59" s="27">
        <f t="shared" si="2"/>
        <v>37</v>
      </c>
      <c r="CK59" s="27">
        <f t="shared" si="2"/>
        <v>25</v>
      </c>
    </row>
    <row r="60" spans="1:89" s="16" customFormat="1" ht="15" customHeight="1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</row>
    <row r="61" spans="1:89" s="16" customFormat="1" ht="45.75" customHeight="1" x14ac:dyDescent="0.3">
      <c r="A61" s="23" t="s">
        <v>183</v>
      </c>
      <c r="B61" s="28" t="s">
        <v>0</v>
      </c>
      <c r="C61" s="28" t="s">
        <v>1</v>
      </c>
      <c r="D61" s="28" t="s">
        <v>43</v>
      </c>
      <c r="E61" s="28" t="s">
        <v>2</v>
      </c>
      <c r="F61" s="28" t="s">
        <v>141</v>
      </c>
      <c r="G61" s="28" t="s">
        <v>4</v>
      </c>
      <c r="H61" s="28" t="s">
        <v>5</v>
      </c>
      <c r="I61" s="28" t="s">
        <v>6</v>
      </c>
      <c r="J61" s="28" t="s">
        <v>7</v>
      </c>
      <c r="K61" s="28" t="s">
        <v>8</v>
      </c>
      <c r="L61" s="28" t="s">
        <v>37</v>
      </c>
      <c r="M61" s="28" t="s">
        <v>9</v>
      </c>
      <c r="N61" s="28" t="s">
        <v>10</v>
      </c>
      <c r="O61" s="28" t="s">
        <v>11</v>
      </c>
      <c r="P61" s="28" t="s">
        <v>129</v>
      </c>
      <c r="Q61" s="28" t="s">
        <v>139</v>
      </c>
      <c r="R61" s="28" t="s">
        <v>140</v>
      </c>
      <c r="S61" s="28" t="s">
        <v>159</v>
      </c>
      <c r="T61" s="28" t="s">
        <v>160</v>
      </c>
      <c r="U61" s="28" t="s">
        <v>169</v>
      </c>
      <c r="V61" s="28" t="s">
        <v>174</v>
      </c>
      <c r="W61" s="28" t="s">
        <v>180</v>
      </c>
      <c r="X61" s="28" t="s">
        <v>181</v>
      </c>
      <c r="Y61" s="28" t="s">
        <v>125</v>
      </c>
    </row>
    <row r="62" spans="1:89" s="16" customFormat="1" ht="15" customHeight="1" x14ac:dyDescent="0.3">
      <c r="A62" s="24" t="s">
        <v>117</v>
      </c>
      <c r="B62" s="11">
        <v>3</v>
      </c>
      <c r="C62" s="11">
        <v>5</v>
      </c>
      <c r="D62" s="11">
        <f>3+1</f>
        <v>4</v>
      </c>
      <c r="E62" s="11">
        <v>0</v>
      </c>
      <c r="F62" s="11">
        <v>0</v>
      </c>
      <c r="G62" s="11">
        <v>1</v>
      </c>
      <c r="H62" s="11">
        <v>3</v>
      </c>
      <c r="I62" s="11">
        <v>0</v>
      </c>
      <c r="J62" s="11">
        <v>0</v>
      </c>
      <c r="K62" s="11">
        <v>2</v>
      </c>
      <c r="L62" s="11">
        <v>0</v>
      </c>
      <c r="M62" s="11">
        <v>2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2</v>
      </c>
      <c r="V62" s="11">
        <v>0</v>
      </c>
      <c r="W62" s="11">
        <v>0</v>
      </c>
      <c r="X62" s="26">
        <v>3</v>
      </c>
      <c r="Y62" s="27">
        <f t="shared" ref="Y62:Y93" si="3">SUM(B62:X62)</f>
        <v>25</v>
      </c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</row>
    <row r="63" spans="1:89" s="16" customFormat="1" ht="15" customHeight="1" x14ac:dyDescent="0.3">
      <c r="A63" s="24" t="s">
        <v>165</v>
      </c>
      <c r="B63" s="11">
        <v>1</v>
      </c>
      <c r="C63" s="11">
        <v>0</v>
      </c>
      <c r="D63" s="11">
        <v>0</v>
      </c>
      <c r="E63" s="11">
        <v>5</v>
      </c>
      <c r="F63" s="11">
        <v>2</v>
      </c>
      <c r="G63" s="11">
        <v>1</v>
      </c>
      <c r="H63" s="11">
        <v>3</v>
      </c>
      <c r="I63" s="11">
        <v>1</v>
      </c>
      <c r="J63" s="11">
        <v>1</v>
      </c>
      <c r="K63" s="11">
        <v>0</v>
      </c>
      <c r="L63" s="11">
        <v>3</v>
      </c>
      <c r="M63" s="11">
        <v>0</v>
      </c>
      <c r="N63" s="11">
        <v>0</v>
      </c>
      <c r="O63" s="11">
        <v>1</v>
      </c>
      <c r="P63" s="11">
        <v>1</v>
      </c>
      <c r="Q63" s="11">
        <v>1</v>
      </c>
      <c r="R63" s="11">
        <v>0</v>
      </c>
      <c r="S63" s="11">
        <v>2</v>
      </c>
      <c r="T63" s="11">
        <v>3</v>
      </c>
      <c r="U63" s="11">
        <v>0</v>
      </c>
      <c r="V63" s="11">
        <v>0</v>
      </c>
      <c r="W63" s="11">
        <v>0</v>
      </c>
      <c r="X63" s="26">
        <v>2</v>
      </c>
      <c r="Y63" s="27">
        <f t="shared" si="3"/>
        <v>27</v>
      </c>
    </row>
    <row r="64" spans="1:89" s="16" customFormat="1" ht="15" customHeight="1" x14ac:dyDescent="0.3">
      <c r="A64" s="24" t="s">
        <v>135</v>
      </c>
      <c r="B64" s="11">
        <v>0</v>
      </c>
      <c r="C64" s="11">
        <v>0</v>
      </c>
      <c r="D64" s="11">
        <v>0</v>
      </c>
      <c r="E64" s="11">
        <v>9</v>
      </c>
      <c r="F64" s="11">
        <v>4</v>
      </c>
      <c r="G64" s="11">
        <v>3</v>
      </c>
      <c r="H64" s="11">
        <v>9</v>
      </c>
      <c r="I64" s="11">
        <v>4</v>
      </c>
      <c r="J64" s="11">
        <v>0</v>
      </c>
      <c r="K64" s="11">
        <v>21</v>
      </c>
      <c r="L64" s="11">
        <v>5</v>
      </c>
      <c r="M64" s="11">
        <v>1</v>
      </c>
      <c r="N64" s="11">
        <v>1</v>
      </c>
      <c r="O64" s="11">
        <v>7</v>
      </c>
      <c r="P64" s="11">
        <v>1</v>
      </c>
      <c r="Q64" s="11">
        <v>7</v>
      </c>
      <c r="R64" s="11">
        <v>3</v>
      </c>
      <c r="S64" s="11">
        <v>1</v>
      </c>
      <c r="T64" s="11">
        <v>1</v>
      </c>
      <c r="U64" s="11">
        <v>7</v>
      </c>
      <c r="V64" s="11">
        <v>2</v>
      </c>
      <c r="W64" s="11">
        <v>10</v>
      </c>
      <c r="X64" s="26">
        <v>2</v>
      </c>
      <c r="Y64" s="27">
        <f t="shared" si="3"/>
        <v>98</v>
      </c>
    </row>
    <row r="65" spans="1:25" s="16" customFormat="1" ht="15" customHeight="1" x14ac:dyDescent="0.3">
      <c r="A65" s="25" t="s">
        <v>147</v>
      </c>
      <c r="B65" s="11">
        <v>9</v>
      </c>
      <c r="C65" s="11">
        <v>1</v>
      </c>
      <c r="D65" s="11">
        <v>0</v>
      </c>
      <c r="E65" s="11">
        <v>2</v>
      </c>
      <c r="F65" s="11">
        <v>0</v>
      </c>
      <c r="G65" s="11">
        <v>0</v>
      </c>
      <c r="H65" s="11">
        <v>5</v>
      </c>
      <c r="I65" s="11">
        <v>6</v>
      </c>
      <c r="J65" s="11">
        <v>2</v>
      </c>
      <c r="K65" s="11">
        <v>0</v>
      </c>
      <c r="L65" s="11">
        <v>0</v>
      </c>
      <c r="M65" s="11">
        <v>0</v>
      </c>
      <c r="N65" s="11">
        <v>0</v>
      </c>
      <c r="O65" s="11">
        <v>3</v>
      </c>
      <c r="P65" s="11">
        <v>0</v>
      </c>
      <c r="Q65" s="11">
        <v>0</v>
      </c>
      <c r="R65" s="11">
        <v>1</v>
      </c>
      <c r="S65" s="11">
        <v>3</v>
      </c>
      <c r="T65" s="11">
        <v>7</v>
      </c>
      <c r="U65" s="11">
        <v>2</v>
      </c>
      <c r="V65" s="11">
        <v>0</v>
      </c>
      <c r="W65" s="11">
        <v>1</v>
      </c>
      <c r="X65" s="26">
        <v>10</v>
      </c>
      <c r="Y65" s="27">
        <f t="shared" si="3"/>
        <v>52</v>
      </c>
    </row>
    <row r="66" spans="1:25" s="16" customFormat="1" ht="15" customHeight="1" x14ac:dyDescent="0.3">
      <c r="A66" s="25" t="s">
        <v>77</v>
      </c>
      <c r="B66" s="11">
        <v>3</v>
      </c>
      <c r="C66" s="11">
        <v>0</v>
      </c>
      <c r="D66" s="11">
        <f>1+4</f>
        <v>5</v>
      </c>
      <c r="E66" s="11">
        <v>0</v>
      </c>
      <c r="F66" s="11">
        <v>8</v>
      </c>
      <c r="G66" s="11">
        <v>5</v>
      </c>
      <c r="H66" s="11">
        <v>0</v>
      </c>
      <c r="I66" s="11">
        <v>2</v>
      </c>
      <c r="J66" s="11">
        <v>0</v>
      </c>
      <c r="K66" s="11">
        <v>14</v>
      </c>
      <c r="L66" s="11">
        <v>0</v>
      </c>
      <c r="M66" s="11">
        <v>2</v>
      </c>
      <c r="N66" s="11">
        <v>1</v>
      </c>
      <c r="O66" s="11">
        <v>1</v>
      </c>
      <c r="P66" s="11">
        <v>4</v>
      </c>
      <c r="Q66" s="11">
        <v>0</v>
      </c>
      <c r="R66" s="11">
        <v>2</v>
      </c>
      <c r="S66" s="11">
        <v>0</v>
      </c>
      <c r="T66" s="11">
        <v>0</v>
      </c>
      <c r="U66" s="11">
        <v>3</v>
      </c>
      <c r="V66" s="11">
        <v>2</v>
      </c>
      <c r="W66" s="11">
        <v>16</v>
      </c>
      <c r="X66" s="26">
        <v>0</v>
      </c>
      <c r="Y66" s="27">
        <f t="shared" si="3"/>
        <v>68</v>
      </c>
    </row>
    <row r="67" spans="1:25" s="16" customFormat="1" ht="15" customHeight="1" x14ac:dyDescent="0.3">
      <c r="A67" s="24" t="s">
        <v>39</v>
      </c>
      <c r="B67" s="11">
        <v>1</v>
      </c>
      <c r="C67" s="11">
        <v>5</v>
      </c>
      <c r="D67" s="11">
        <v>0</v>
      </c>
      <c r="E67" s="11">
        <v>4</v>
      </c>
      <c r="F67" s="11">
        <v>1</v>
      </c>
      <c r="G67" s="11">
        <v>0</v>
      </c>
      <c r="H67" s="11">
        <v>1</v>
      </c>
      <c r="I67" s="11">
        <v>1</v>
      </c>
      <c r="J67" s="11">
        <v>2</v>
      </c>
      <c r="K67" s="11">
        <v>2</v>
      </c>
      <c r="L67" s="11">
        <v>2</v>
      </c>
      <c r="M67" s="11">
        <v>0</v>
      </c>
      <c r="N67" s="11">
        <v>11</v>
      </c>
      <c r="O67" s="11">
        <v>3</v>
      </c>
      <c r="P67" s="11">
        <v>2</v>
      </c>
      <c r="Q67" s="11">
        <v>0</v>
      </c>
      <c r="R67" s="11">
        <v>0</v>
      </c>
      <c r="S67" s="11">
        <v>1</v>
      </c>
      <c r="T67" s="11">
        <v>0</v>
      </c>
      <c r="U67" s="11">
        <v>0</v>
      </c>
      <c r="V67" s="11">
        <v>2</v>
      </c>
      <c r="W67" s="11">
        <v>0</v>
      </c>
      <c r="X67" s="26">
        <v>0</v>
      </c>
      <c r="Y67" s="27">
        <f t="shared" si="3"/>
        <v>38</v>
      </c>
    </row>
    <row r="68" spans="1:25" s="16" customFormat="1" ht="15" customHeight="1" x14ac:dyDescent="0.3">
      <c r="A68" s="24" t="s">
        <v>127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3</v>
      </c>
      <c r="L68" s="11">
        <v>1</v>
      </c>
      <c r="M68" s="11">
        <v>1</v>
      </c>
      <c r="N68" s="11">
        <v>0</v>
      </c>
      <c r="O68" s="11">
        <v>0</v>
      </c>
      <c r="P68" s="11">
        <v>1</v>
      </c>
      <c r="Q68" s="11">
        <v>2</v>
      </c>
      <c r="R68" s="11">
        <v>0</v>
      </c>
      <c r="S68" s="11">
        <v>2</v>
      </c>
      <c r="T68" s="11">
        <v>1</v>
      </c>
      <c r="U68" s="11">
        <v>2</v>
      </c>
      <c r="V68" s="11">
        <v>0</v>
      </c>
      <c r="W68" s="11">
        <v>0</v>
      </c>
      <c r="X68" s="26">
        <v>0</v>
      </c>
      <c r="Y68" s="27">
        <f t="shared" si="3"/>
        <v>13</v>
      </c>
    </row>
    <row r="69" spans="1:25" s="16" customFormat="1" ht="15" customHeight="1" x14ac:dyDescent="0.3">
      <c r="A69" s="24" t="s">
        <v>63</v>
      </c>
      <c r="B69" s="11">
        <v>0</v>
      </c>
      <c r="C69" s="11">
        <v>0</v>
      </c>
      <c r="D69" s="11">
        <v>0</v>
      </c>
      <c r="E69" s="11">
        <v>11</v>
      </c>
      <c r="F69" s="11">
        <v>2</v>
      </c>
      <c r="G69" s="11">
        <v>0</v>
      </c>
      <c r="H69" s="11">
        <v>5</v>
      </c>
      <c r="I69" s="11">
        <v>1</v>
      </c>
      <c r="J69" s="11">
        <v>0</v>
      </c>
      <c r="K69" s="11">
        <v>3</v>
      </c>
      <c r="L69" s="11">
        <v>0</v>
      </c>
      <c r="M69" s="11">
        <v>0</v>
      </c>
      <c r="N69" s="11">
        <v>0</v>
      </c>
      <c r="O69" s="11">
        <v>2</v>
      </c>
      <c r="P69" s="11">
        <v>0</v>
      </c>
      <c r="Q69" s="11">
        <v>0</v>
      </c>
      <c r="R69" s="11">
        <v>0</v>
      </c>
      <c r="S69" s="11">
        <v>0</v>
      </c>
      <c r="T69" s="11">
        <v>4</v>
      </c>
      <c r="U69" s="11">
        <v>2</v>
      </c>
      <c r="V69" s="11">
        <v>4</v>
      </c>
      <c r="W69" s="11">
        <v>4</v>
      </c>
      <c r="X69" s="26">
        <v>3</v>
      </c>
      <c r="Y69" s="27">
        <f t="shared" si="3"/>
        <v>41</v>
      </c>
    </row>
    <row r="70" spans="1:25" s="16" customFormat="1" ht="15" customHeight="1" x14ac:dyDescent="0.3">
      <c r="A70" s="24" t="s">
        <v>130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2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26">
        <v>0</v>
      </c>
      <c r="Y70" s="27">
        <f t="shared" si="3"/>
        <v>2</v>
      </c>
    </row>
    <row r="71" spans="1:25" s="16" customFormat="1" ht="15" customHeight="1" x14ac:dyDescent="0.3">
      <c r="A71" s="24" t="s">
        <v>14</v>
      </c>
      <c r="B71" s="11">
        <v>1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3</v>
      </c>
      <c r="M71" s="11">
        <v>0</v>
      </c>
      <c r="N71" s="11">
        <v>15</v>
      </c>
      <c r="O71" s="11">
        <v>2</v>
      </c>
      <c r="P71" s="11">
        <v>0</v>
      </c>
      <c r="Q71" s="11">
        <v>0</v>
      </c>
      <c r="R71" s="11">
        <v>1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27">
        <f t="shared" si="3"/>
        <v>22</v>
      </c>
    </row>
    <row r="72" spans="1:25" s="16" customFormat="1" ht="15" customHeight="1" x14ac:dyDescent="0.3">
      <c r="A72" s="24" t="s">
        <v>103</v>
      </c>
      <c r="B72" s="11">
        <v>10</v>
      </c>
      <c r="C72" s="11">
        <v>30</v>
      </c>
      <c r="D72" s="11">
        <f>1+2</f>
        <v>3</v>
      </c>
      <c r="E72" s="11">
        <v>12</v>
      </c>
      <c r="F72" s="11">
        <v>32</v>
      </c>
      <c r="G72" s="11">
        <v>7</v>
      </c>
      <c r="H72" s="11">
        <v>55</v>
      </c>
      <c r="I72" s="11">
        <v>5</v>
      </c>
      <c r="J72" s="11">
        <v>9</v>
      </c>
      <c r="K72" s="11">
        <v>19</v>
      </c>
      <c r="L72" s="11">
        <v>13</v>
      </c>
      <c r="M72" s="11">
        <v>19</v>
      </c>
      <c r="N72" s="11">
        <v>10</v>
      </c>
      <c r="O72" s="11">
        <v>13</v>
      </c>
      <c r="P72" s="11">
        <v>5</v>
      </c>
      <c r="Q72" s="11">
        <v>15</v>
      </c>
      <c r="R72" s="11">
        <v>6</v>
      </c>
      <c r="S72" s="11">
        <v>26</v>
      </c>
      <c r="T72" s="11">
        <v>16</v>
      </c>
      <c r="U72" s="11">
        <v>38</v>
      </c>
      <c r="V72" s="11">
        <v>15</v>
      </c>
      <c r="W72" s="11">
        <v>18</v>
      </c>
      <c r="X72" s="11">
        <v>52</v>
      </c>
      <c r="Y72" s="27">
        <f t="shared" si="3"/>
        <v>428</v>
      </c>
    </row>
    <row r="73" spans="1:25" s="16" customFormat="1" ht="15" customHeight="1" x14ac:dyDescent="0.3">
      <c r="A73" s="24" t="s">
        <v>18</v>
      </c>
      <c r="B73" s="11">
        <v>37</v>
      </c>
      <c r="C73" s="11">
        <v>42</v>
      </c>
      <c r="D73" s="11">
        <f>13+7</f>
        <v>20</v>
      </c>
      <c r="E73" s="11">
        <v>18</v>
      </c>
      <c r="F73" s="11">
        <v>39</v>
      </c>
      <c r="G73" s="11">
        <v>6</v>
      </c>
      <c r="H73" s="11">
        <v>35</v>
      </c>
      <c r="I73" s="11">
        <v>12</v>
      </c>
      <c r="J73" s="11">
        <v>17</v>
      </c>
      <c r="K73" s="11">
        <v>14</v>
      </c>
      <c r="L73" s="11">
        <v>10</v>
      </c>
      <c r="M73" s="11">
        <v>11</v>
      </c>
      <c r="N73" s="11">
        <v>6</v>
      </c>
      <c r="O73" s="11">
        <v>7</v>
      </c>
      <c r="P73" s="11">
        <v>6</v>
      </c>
      <c r="Q73" s="11">
        <v>13</v>
      </c>
      <c r="R73" s="11">
        <v>11</v>
      </c>
      <c r="S73" s="11">
        <v>34</v>
      </c>
      <c r="T73" s="11">
        <v>25</v>
      </c>
      <c r="U73" s="11">
        <v>30</v>
      </c>
      <c r="V73" s="11">
        <v>25</v>
      </c>
      <c r="W73" s="11">
        <v>28</v>
      </c>
      <c r="X73" s="11">
        <v>59</v>
      </c>
      <c r="Y73" s="27">
        <f t="shared" si="3"/>
        <v>505</v>
      </c>
    </row>
    <row r="74" spans="1:25" s="16" customFormat="1" ht="15" customHeight="1" x14ac:dyDescent="0.3">
      <c r="A74" s="25" t="s">
        <v>78</v>
      </c>
      <c r="B74" s="11">
        <v>5</v>
      </c>
      <c r="C74" s="11">
        <v>2</v>
      </c>
      <c r="D74" s="11">
        <f>0+1</f>
        <v>1</v>
      </c>
      <c r="E74" s="11">
        <v>2</v>
      </c>
      <c r="F74" s="11">
        <v>0</v>
      </c>
      <c r="G74" s="11">
        <v>0</v>
      </c>
      <c r="H74" s="11">
        <v>1</v>
      </c>
      <c r="I74" s="11">
        <v>6</v>
      </c>
      <c r="J74" s="11">
        <v>1</v>
      </c>
      <c r="K74" s="11">
        <v>0</v>
      </c>
      <c r="L74" s="11">
        <v>1</v>
      </c>
      <c r="M74" s="11">
        <v>2</v>
      </c>
      <c r="N74" s="11">
        <v>2</v>
      </c>
      <c r="O74" s="11">
        <v>0</v>
      </c>
      <c r="P74" s="11">
        <v>1</v>
      </c>
      <c r="Q74" s="11">
        <v>0</v>
      </c>
      <c r="R74" s="11">
        <v>2</v>
      </c>
      <c r="S74" s="11">
        <v>0</v>
      </c>
      <c r="T74" s="11">
        <v>0</v>
      </c>
      <c r="U74" s="11">
        <v>1</v>
      </c>
      <c r="V74" s="11">
        <v>0</v>
      </c>
      <c r="W74" s="11">
        <v>1</v>
      </c>
      <c r="X74" s="11">
        <v>7</v>
      </c>
      <c r="Y74" s="27">
        <f t="shared" si="3"/>
        <v>35</v>
      </c>
    </row>
    <row r="75" spans="1:25" s="16" customFormat="1" ht="15" customHeight="1" x14ac:dyDescent="0.3">
      <c r="A75" s="24" t="s">
        <v>69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14</v>
      </c>
      <c r="M75" s="11">
        <v>0</v>
      </c>
      <c r="N75" s="11">
        <v>1</v>
      </c>
      <c r="O75" s="11">
        <v>1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1</v>
      </c>
      <c r="V75" s="11">
        <v>1</v>
      </c>
      <c r="W75" s="11">
        <v>0</v>
      </c>
      <c r="X75" s="11">
        <v>0</v>
      </c>
      <c r="Y75" s="27">
        <f t="shared" si="3"/>
        <v>18</v>
      </c>
    </row>
    <row r="76" spans="1:25" s="16" customFormat="1" ht="15" customHeight="1" x14ac:dyDescent="0.3">
      <c r="A76" s="24" t="s">
        <v>26</v>
      </c>
      <c r="B76" s="11">
        <v>0</v>
      </c>
      <c r="C76" s="11">
        <v>3</v>
      </c>
      <c r="D76" s="11">
        <f>0+2</f>
        <v>2</v>
      </c>
      <c r="E76" s="11">
        <v>3</v>
      </c>
      <c r="F76" s="11">
        <v>1</v>
      </c>
      <c r="G76" s="11">
        <v>3</v>
      </c>
      <c r="H76" s="11">
        <v>2</v>
      </c>
      <c r="I76" s="11">
        <v>1</v>
      </c>
      <c r="J76" s="11">
        <v>0</v>
      </c>
      <c r="K76" s="11">
        <v>4</v>
      </c>
      <c r="L76" s="11">
        <v>3</v>
      </c>
      <c r="M76" s="11">
        <v>1</v>
      </c>
      <c r="N76" s="11">
        <v>1</v>
      </c>
      <c r="O76" s="11">
        <v>3</v>
      </c>
      <c r="P76" s="11">
        <v>0</v>
      </c>
      <c r="Q76" s="11">
        <v>25</v>
      </c>
      <c r="R76" s="11">
        <v>3</v>
      </c>
      <c r="S76" s="11">
        <v>1</v>
      </c>
      <c r="T76" s="11">
        <v>0</v>
      </c>
      <c r="U76" s="11">
        <v>1</v>
      </c>
      <c r="V76" s="11">
        <v>2</v>
      </c>
      <c r="W76" s="11">
        <v>4</v>
      </c>
      <c r="X76" s="11">
        <v>3</v>
      </c>
      <c r="Y76" s="27">
        <f t="shared" si="3"/>
        <v>66</v>
      </c>
    </row>
    <row r="77" spans="1:25" s="16" customFormat="1" ht="15" customHeight="1" x14ac:dyDescent="0.3">
      <c r="A77" s="24" t="s">
        <v>32</v>
      </c>
      <c r="B77" s="11">
        <v>0</v>
      </c>
      <c r="C77" s="11">
        <v>0</v>
      </c>
      <c r="D77" s="11">
        <v>0</v>
      </c>
      <c r="E77" s="11">
        <v>0</v>
      </c>
      <c r="F77" s="11">
        <v>7</v>
      </c>
      <c r="G77" s="11">
        <v>3</v>
      </c>
      <c r="H77" s="11">
        <v>3</v>
      </c>
      <c r="I77" s="11">
        <v>0</v>
      </c>
      <c r="J77" s="11">
        <v>0</v>
      </c>
      <c r="K77" s="11">
        <v>4</v>
      </c>
      <c r="L77" s="11">
        <v>8</v>
      </c>
      <c r="M77" s="11">
        <v>3</v>
      </c>
      <c r="N77" s="11">
        <v>4</v>
      </c>
      <c r="O77" s="11">
        <v>3</v>
      </c>
      <c r="P77" s="11">
        <v>2</v>
      </c>
      <c r="Q77" s="11">
        <v>2</v>
      </c>
      <c r="R77" s="11">
        <v>3</v>
      </c>
      <c r="S77" s="11">
        <v>0</v>
      </c>
      <c r="T77" s="11">
        <v>2</v>
      </c>
      <c r="U77" s="11">
        <v>3</v>
      </c>
      <c r="V77" s="11">
        <v>1</v>
      </c>
      <c r="W77" s="11">
        <v>0</v>
      </c>
      <c r="X77" s="11">
        <v>4</v>
      </c>
      <c r="Y77" s="27">
        <f t="shared" si="3"/>
        <v>52</v>
      </c>
    </row>
    <row r="78" spans="1:25" s="16" customFormat="1" ht="15" customHeight="1" x14ac:dyDescent="0.3">
      <c r="A78" s="25" t="s">
        <v>79</v>
      </c>
      <c r="B78" s="11">
        <v>16</v>
      </c>
      <c r="C78" s="11">
        <v>2</v>
      </c>
      <c r="D78" s="11">
        <f>1+4</f>
        <v>5</v>
      </c>
      <c r="E78" s="11">
        <v>2</v>
      </c>
      <c r="F78" s="11">
        <v>3</v>
      </c>
      <c r="G78" s="11">
        <v>2</v>
      </c>
      <c r="H78" s="11">
        <v>27</v>
      </c>
      <c r="I78" s="11">
        <v>0</v>
      </c>
      <c r="J78" s="11">
        <v>4</v>
      </c>
      <c r="K78" s="11">
        <v>1</v>
      </c>
      <c r="L78" s="11">
        <v>5</v>
      </c>
      <c r="M78" s="11">
        <v>1</v>
      </c>
      <c r="N78" s="11">
        <v>4</v>
      </c>
      <c r="O78" s="11">
        <v>2</v>
      </c>
      <c r="P78" s="11">
        <v>0</v>
      </c>
      <c r="Q78" s="11">
        <v>8</v>
      </c>
      <c r="R78" s="11">
        <v>3</v>
      </c>
      <c r="S78" s="11">
        <v>0</v>
      </c>
      <c r="T78" s="11">
        <v>14</v>
      </c>
      <c r="U78" s="11">
        <v>7</v>
      </c>
      <c r="V78" s="11">
        <v>1</v>
      </c>
      <c r="W78" s="11">
        <v>7</v>
      </c>
      <c r="X78" s="11">
        <v>2</v>
      </c>
      <c r="Y78" s="27">
        <f t="shared" si="3"/>
        <v>116</v>
      </c>
    </row>
    <row r="79" spans="1:25" s="16" customFormat="1" ht="15" customHeight="1" x14ac:dyDescent="0.3">
      <c r="A79" s="24" t="s">
        <v>128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1</v>
      </c>
      <c r="L79" s="11">
        <v>0</v>
      </c>
      <c r="M79" s="11">
        <v>0</v>
      </c>
      <c r="N79" s="11">
        <v>1</v>
      </c>
      <c r="O79" s="11">
        <v>0</v>
      </c>
      <c r="P79" s="11">
        <v>1</v>
      </c>
      <c r="Q79" s="11">
        <v>0</v>
      </c>
      <c r="R79" s="11">
        <v>0</v>
      </c>
      <c r="S79" s="11">
        <v>0</v>
      </c>
      <c r="T79" s="11">
        <v>0</v>
      </c>
      <c r="U79" s="11">
        <v>1</v>
      </c>
      <c r="V79" s="11">
        <v>0</v>
      </c>
      <c r="W79" s="11">
        <v>0</v>
      </c>
      <c r="X79" s="11">
        <v>1</v>
      </c>
      <c r="Y79" s="27">
        <f t="shared" si="3"/>
        <v>5</v>
      </c>
    </row>
    <row r="80" spans="1:25" s="16" customFormat="1" ht="15" customHeight="1" x14ac:dyDescent="0.3">
      <c r="A80" s="24" t="s">
        <v>102</v>
      </c>
      <c r="B80" s="11">
        <v>5</v>
      </c>
      <c r="C80" s="11">
        <v>24</v>
      </c>
      <c r="D80" s="11">
        <f>5+4</f>
        <v>9</v>
      </c>
      <c r="E80" s="11">
        <v>13</v>
      </c>
      <c r="F80" s="11">
        <v>16</v>
      </c>
      <c r="G80" s="11">
        <v>2</v>
      </c>
      <c r="H80" s="11">
        <v>25</v>
      </c>
      <c r="I80" s="11">
        <v>1</v>
      </c>
      <c r="J80" s="11">
        <v>15</v>
      </c>
      <c r="K80" s="11">
        <v>3</v>
      </c>
      <c r="L80" s="11">
        <v>0</v>
      </c>
      <c r="M80" s="11">
        <v>16</v>
      </c>
      <c r="N80" s="11">
        <v>3</v>
      </c>
      <c r="O80" s="11">
        <v>4</v>
      </c>
      <c r="P80" s="11">
        <v>5</v>
      </c>
      <c r="Q80" s="11">
        <v>9</v>
      </c>
      <c r="R80" s="11">
        <v>6</v>
      </c>
      <c r="S80" s="11">
        <v>3</v>
      </c>
      <c r="T80" s="11">
        <v>9</v>
      </c>
      <c r="U80" s="11">
        <v>5</v>
      </c>
      <c r="V80" s="11">
        <v>2</v>
      </c>
      <c r="W80" s="11">
        <v>3</v>
      </c>
      <c r="X80" s="11">
        <v>2</v>
      </c>
      <c r="Y80" s="27">
        <f t="shared" si="3"/>
        <v>180</v>
      </c>
    </row>
    <row r="81" spans="1:25" s="16" customFormat="1" ht="15" customHeight="1" x14ac:dyDescent="0.3">
      <c r="A81" s="25" t="s">
        <v>80</v>
      </c>
      <c r="B81" s="11">
        <v>10</v>
      </c>
      <c r="C81" s="11">
        <v>2</v>
      </c>
      <c r="D81" s="11">
        <v>0</v>
      </c>
      <c r="E81" s="11">
        <v>0</v>
      </c>
      <c r="F81" s="11">
        <v>1</v>
      </c>
      <c r="G81" s="11">
        <v>1</v>
      </c>
      <c r="H81" s="11">
        <v>1</v>
      </c>
      <c r="I81" s="11">
        <v>0</v>
      </c>
      <c r="J81" s="11">
        <v>4</v>
      </c>
      <c r="K81" s="11">
        <v>11</v>
      </c>
      <c r="L81" s="11">
        <v>0</v>
      </c>
      <c r="M81" s="11">
        <v>1</v>
      </c>
      <c r="N81" s="11">
        <v>3</v>
      </c>
      <c r="O81" s="11">
        <v>2</v>
      </c>
      <c r="P81" s="11">
        <v>1</v>
      </c>
      <c r="Q81" s="11">
        <v>1</v>
      </c>
      <c r="R81" s="11">
        <v>1</v>
      </c>
      <c r="S81" s="11">
        <v>3</v>
      </c>
      <c r="T81" s="11">
        <v>0</v>
      </c>
      <c r="U81" s="11">
        <v>3</v>
      </c>
      <c r="V81" s="11">
        <v>1</v>
      </c>
      <c r="W81" s="11">
        <v>2</v>
      </c>
      <c r="X81" s="11">
        <v>3</v>
      </c>
      <c r="Y81" s="27">
        <f t="shared" si="3"/>
        <v>51</v>
      </c>
    </row>
    <row r="82" spans="1:25" s="16" customFormat="1" ht="15" customHeight="1" x14ac:dyDescent="0.3">
      <c r="A82" s="24" t="s">
        <v>30</v>
      </c>
      <c r="B82" s="11">
        <v>2</v>
      </c>
      <c r="C82" s="11">
        <v>2</v>
      </c>
      <c r="D82" s="11">
        <v>0</v>
      </c>
      <c r="E82" s="11">
        <v>4</v>
      </c>
      <c r="F82" s="11">
        <v>0</v>
      </c>
      <c r="G82" s="11">
        <v>1</v>
      </c>
      <c r="H82" s="11">
        <v>2</v>
      </c>
      <c r="I82" s="11">
        <v>0</v>
      </c>
      <c r="J82" s="11">
        <v>1</v>
      </c>
      <c r="K82" s="11">
        <v>0</v>
      </c>
      <c r="L82" s="11">
        <v>1</v>
      </c>
      <c r="M82" s="11">
        <v>1</v>
      </c>
      <c r="N82" s="11">
        <v>0</v>
      </c>
      <c r="O82" s="11">
        <v>1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1</v>
      </c>
      <c r="V82" s="11">
        <v>0</v>
      </c>
      <c r="W82" s="11">
        <v>1</v>
      </c>
      <c r="X82" s="11">
        <v>2</v>
      </c>
      <c r="Y82" s="27">
        <f t="shared" si="3"/>
        <v>19</v>
      </c>
    </row>
    <row r="83" spans="1:25" s="16" customFormat="1" ht="15" customHeight="1" x14ac:dyDescent="0.3">
      <c r="A83" s="24" t="s">
        <v>142</v>
      </c>
      <c r="B83" s="11">
        <v>4</v>
      </c>
      <c r="C83" s="11">
        <v>16</v>
      </c>
      <c r="D83" s="11">
        <f>10+9</f>
        <v>19</v>
      </c>
      <c r="E83" s="11">
        <v>1</v>
      </c>
      <c r="F83" s="11">
        <v>14</v>
      </c>
      <c r="G83" s="11">
        <v>1</v>
      </c>
      <c r="H83" s="11">
        <v>21</v>
      </c>
      <c r="I83" s="11">
        <v>3</v>
      </c>
      <c r="J83" s="11">
        <v>7</v>
      </c>
      <c r="K83" s="11">
        <v>7</v>
      </c>
      <c r="L83" s="11">
        <v>3</v>
      </c>
      <c r="M83" s="11">
        <v>14</v>
      </c>
      <c r="N83" s="11">
        <v>3</v>
      </c>
      <c r="O83" s="11">
        <v>4</v>
      </c>
      <c r="P83" s="11">
        <v>7</v>
      </c>
      <c r="Q83" s="11">
        <v>3</v>
      </c>
      <c r="R83" s="11">
        <v>6</v>
      </c>
      <c r="S83" s="11">
        <v>2</v>
      </c>
      <c r="T83" s="11">
        <v>9</v>
      </c>
      <c r="U83" s="11">
        <v>7</v>
      </c>
      <c r="V83" s="11">
        <v>5</v>
      </c>
      <c r="W83" s="11">
        <v>9</v>
      </c>
      <c r="X83" s="11">
        <v>10</v>
      </c>
      <c r="Y83" s="27">
        <f t="shared" si="3"/>
        <v>175</v>
      </c>
    </row>
    <row r="84" spans="1:25" s="16" customFormat="1" ht="15" customHeight="1" x14ac:dyDescent="0.3">
      <c r="A84" s="24" t="s">
        <v>148</v>
      </c>
      <c r="B84" s="11">
        <v>0</v>
      </c>
      <c r="C84" s="11">
        <v>0</v>
      </c>
      <c r="D84" s="11">
        <v>0</v>
      </c>
      <c r="E84" s="11">
        <v>9</v>
      </c>
      <c r="F84" s="11">
        <v>8</v>
      </c>
      <c r="G84" s="11">
        <v>4</v>
      </c>
      <c r="H84" s="11">
        <v>2</v>
      </c>
      <c r="I84" s="11">
        <v>0</v>
      </c>
      <c r="J84" s="11">
        <v>1</v>
      </c>
      <c r="K84" s="11">
        <v>0</v>
      </c>
      <c r="L84" s="11">
        <v>4</v>
      </c>
      <c r="M84" s="11">
        <v>2</v>
      </c>
      <c r="N84" s="11">
        <v>1</v>
      </c>
      <c r="O84" s="11">
        <v>4</v>
      </c>
      <c r="P84" s="11">
        <v>2</v>
      </c>
      <c r="Q84" s="11">
        <v>0</v>
      </c>
      <c r="R84" s="11">
        <v>4</v>
      </c>
      <c r="S84" s="11">
        <v>3</v>
      </c>
      <c r="T84" s="11">
        <v>3</v>
      </c>
      <c r="U84" s="11">
        <v>3</v>
      </c>
      <c r="V84" s="11">
        <v>1</v>
      </c>
      <c r="W84" s="11">
        <v>0</v>
      </c>
      <c r="X84" s="11">
        <v>0</v>
      </c>
      <c r="Y84" s="27">
        <f t="shared" si="3"/>
        <v>51</v>
      </c>
    </row>
    <row r="85" spans="1:25" s="16" customFormat="1" ht="15" customHeight="1" x14ac:dyDescent="0.3">
      <c r="A85" s="24" t="s">
        <v>149</v>
      </c>
      <c r="B85" s="11">
        <v>1</v>
      </c>
      <c r="C85" s="11">
        <v>0</v>
      </c>
      <c r="D85" s="11">
        <f>0+1</f>
        <v>1</v>
      </c>
      <c r="E85" s="11">
        <v>0</v>
      </c>
      <c r="F85" s="11">
        <v>2</v>
      </c>
      <c r="G85" s="11">
        <v>0</v>
      </c>
      <c r="H85" s="11">
        <v>0</v>
      </c>
      <c r="I85" s="11">
        <v>18</v>
      </c>
      <c r="J85" s="11">
        <v>3</v>
      </c>
      <c r="K85" s="11">
        <v>1</v>
      </c>
      <c r="L85" s="11">
        <v>9</v>
      </c>
      <c r="M85" s="11">
        <v>0</v>
      </c>
      <c r="N85" s="11">
        <v>0</v>
      </c>
      <c r="O85" s="11">
        <v>1</v>
      </c>
      <c r="P85" s="11">
        <v>0</v>
      </c>
      <c r="Q85" s="11">
        <v>1</v>
      </c>
      <c r="R85" s="11">
        <v>0</v>
      </c>
      <c r="S85" s="11">
        <v>19</v>
      </c>
      <c r="T85" s="11">
        <v>7</v>
      </c>
      <c r="U85" s="11">
        <v>1</v>
      </c>
      <c r="V85" s="11">
        <v>2</v>
      </c>
      <c r="W85" s="11">
        <v>2</v>
      </c>
      <c r="X85" s="11">
        <v>7</v>
      </c>
      <c r="Y85" s="27">
        <f t="shared" si="3"/>
        <v>75</v>
      </c>
    </row>
    <row r="86" spans="1:25" s="16" customFormat="1" ht="15" customHeight="1" x14ac:dyDescent="0.3">
      <c r="A86" s="24" t="s">
        <v>150</v>
      </c>
      <c r="B86" s="11">
        <v>0</v>
      </c>
      <c r="C86" s="11">
        <v>0</v>
      </c>
      <c r="D86" s="11">
        <v>1</v>
      </c>
      <c r="E86" s="11">
        <v>3</v>
      </c>
      <c r="F86" s="11">
        <v>2</v>
      </c>
      <c r="G86" s="11">
        <v>0</v>
      </c>
      <c r="H86" s="11">
        <v>2</v>
      </c>
      <c r="I86" s="11">
        <v>1</v>
      </c>
      <c r="J86" s="11">
        <v>4</v>
      </c>
      <c r="K86" s="11">
        <v>0</v>
      </c>
      <c r="L86" s="11">
        <v>1</v>
      </c>
      <c r="M86" s="11">
        <v>0</v>
      </c>
      <c r="N86" s="11">
        <v>1</v>
      </c>
      <c r="O86" s="11">
        <v>4</v>
      </c>
      <c r="P86" s="11">
        <v>2</v>
      </c>
      <c r="Q86" s="11">
        <v>0</v>
      </c>
      <c r="R86" s="11">
        <v>2</v>
      </c>
      <c r="S86" s="11">
        <v>2</v>
      </c>
      <c r="T86" s="11">
        <v>9</v>
      </c>
      <c r="U86" s="11">
        <v>9</v>
      </c>
      <c r="V86" s="11">
        <v>1</v>
      </c>
      <c r="W86" s="11">
        <v>11</v>
      </c>
      <c r="X86" s="11">
        <v>8</v>
      </c>
      <c r="Y86" s="27">
        <f t="shared" si="3"/>
        <v>63</v>
      </c>
    </row>
    <row r="87" spans="1:25" s="16" customFormat="1" ht="15" customHeight="1" x14ac:dyDescent="0.3">
      <c r="A87" s="24" t="s">
        <v>151</v>
      </c>
      <c r="B87" s="11">
        <v>0</v>
      </c>
      <c r="C87" s="11">
        <v>0</v>
      </c>
      <c r="D87" s="11">
        <v>0</v>
      </c>
      <c r="E87" s="11">
        <v>4</v>
      </c>
      <c r="F87" s="11">
        <v>4</v>
      </c>
      <c r="G87" s="11">
        <v>4</v>
      </c>
      <c r="H87" s="11">
        <v>8</v>
      </c>
      <c r="I87" s="11">
        <v>0</v>
      </c>
      <c r="J87" s="11">
        <v>2</v>
      </c>
      <c r="K87" s="11">
        <v>2</v>
      </c>
      <c r="L87" s="11">
        <v>2</v>
      </c>
      <c r="M87" s="11">
        <v>0</v>
      </c>
      <c r="N87" s="11">
        <v>1</v>
      </c>
      <c r="O87" s="11">
        <v>3</v>
      </c>
      <c r="P87" s="11">
        <v>0</v>
      </c>
      <c r="Q87" s="11">
        <v>0</v>
      </c>
      <c r="R87" s="11">
        <v>0</v>
      </c>
      <c r="S87" s="11">
        <v>0</v>
      </c>
      <c r="T87" s="11">
        <v>3</v>
      </c>
      <c r="U87" s="11">
        <v>1</v>
      </c>
      <c r="V87" s="11">
        <v>0</v>
      </c>
      <c r="W87" s="11">
        <v>0</v>
      </c>
      <c r="X87" s="11">
        <v>0</v>
      </c>
      <c r="Y87" s="27">
        <f t="shared" si="3"/>
        <v>34</v>
      </c>
    </row>
    <row r="88" spans="1:25" s="16" customFormat="1" ht="15" customHeight="1" x14ac:dyDescent="0.3">
      <c r="A88" s="24" t="s">
        <v>115</v>
      </c>
      <c r="B88" s="11">
        <v>0</v>
      </c>
      <c r="C88" s="11">
        <v>0</v>
      </c>
      <c r="D88" s="11">
        <f>0+7</f>
        <v>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40</v>
      </c>
      <c r="O88" s="11">
        <v>2</v>
      </c>
      <c r="P88" s="11">
        <v>0</v>
      </c>
      <c r="Q88" s="11">
        <v>0</v>
      </c>
      <c r="R88" s="11">
        <v>0</v>
      </c>
      <c r="S88" s="11">
        <v>1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27">
        <f t="shared" si="3"/>
        <v>50</v>
      </c>
    </row>
    <row r="89" spans="1:25" s="16" customFormat="1" ht="15" customHeight="1" x14ac:dyDescent="0.3">
      <c r="A89" s="25" t="s">
        <v>81</v>
      </c>
      <c r="B89" s="11">
        <v>17</v>
      </c>
      <c r="C89" s="11">
        <v>9</v>
      </c>
      <c r="D89" s="11">
        <f>0+1</f>
        <v>1</v>
      </c>
      <c r="E89" s="11">
        <v>10</v>
      </c>
      <c r="F89" s="11">
        <v>1</v>
      </c>
      <c r="G89" s="11">
        <v>1</v>
      </c>
      <c r="H89" s="11">
        <v>4</v>
      </c>
      <c r="I89" s="11">
        <v>18</v>
      </c>
      <c r="J89" s="11">
        <v>7</v>
      </c>
      <c r="K89" s="11">
        <v>1</v>
      </c>
      <c r="L89" s="11">
        <v>11</v>
      </c>
      <c r="M89" s="11">
        <v>1</v>
      </c>
      <c r="N89" s="11">
        <v>5</v>
      </c>
      <c r="O89" s="11">
        <v>5</v>
      </c>
      <c r="P89" s="11">
        <v>0</v>
      </c>
      <c r="Q89" s="11">
        <v>3</v>
      </c>
      <c r="R89" s="11">
        <v>2</v>
      </c>
      <c r="S89" s="11">
        <v>9</v>
      </c>
      <c r="T89" s="11">
        <v>15</v>
      </c>
      <c r="U89" s="11">
        <v>6</v>
      </c>
      <c r="V89" s="11">
        <v>0</v>
      </c>
      <c r="W89" s="11">
        <v>7</v>
      </c>
      <c r="X89" s="11">
        <v>13</v>
      </c>
      <c r="Y89" s="27">
        <f t="shared" si="3"/>
        <v>146</v>
      </c>
    </row>
    <row r="90" spans="1:25" s="16" customFormat="1" ht="15" customHeight="1" x14ac:dyDescent="0.3">
      <c r="A90" s="25" t="s">
        <v>82</v>
      </c>
      <c r="B90" s="11">
        <v>0</v>
      </c>
      <c r="C90" s="11">
        <v>8</v>
      </c>
      <c r="D90" s="11">
        <v>0</v>
      </c>
      <c r="E90" s="11">
        <v>0</v>
      </c>
      <c r="F90" s="11">
        <v>3</v>
      </c>
      <c r="G90" s="11">
        <v>0</v>
      </c>
      <c r="H90" s="11">
        <v>9</v>
      </c>
      <c r="I90" s="11">
        <v>1</v>
      </c>
      <c r="J90" s="11">
        <v>0</v>
      </c>
      <c r="K90" s="11">
        <v>0</v>
      </c>
      <c r="L90" s="11">
        <v>0</v>
      </c>
      <c r="M90" s="11">
        <v>1</v>
      </c>
      <c r="N90" s="11">
        <v>0</v>
      </c>
      <c r="O90" s="11">
        <v>0</v>
      </c>
      <c r="P90" s="11">
        <v>0</v>
      </c>
      <c r="Q90" s="11">
        <v>1</v>
      </c>
      <c r="R90" s="11">
        <v>0</v>
      </c>
      <c r="S90" s="11">
        <v>0</v>
      </c>
      <c r="T90" s="11">
        <v>0</v>
      </c>
      <c r="U90" s="11">
        <v>1</v>
      </c>
      <c r="V90" s="11">
        <v>0</v>
      </c>
      <c r="W90" s="11">
        <v>1</v>
      </c>
      <c r="X90" s="11">
        <v>3</v>
      </c>
      <c r="Y90" s="27">
        <f t="shared" si="3"/>
        <v>28</v>
      </c>
    </row>
    <row r="91" spans="1:25" s="16" customFormat="1" ht="15" customHeight="1" x14ac:dyDescent="0.3">
      <c r="A91" s="24" t="s">
        <v>152</v>
      </c>
      <c r="B91" s="11">
        <v>0</v>
      </c>
      <c r="C91" s="11">
        <v>99</v>
      </c>
      <c r="D91" s="11">
        <f>20+19</f>
        <v>39</v>
      </c>
      <c r="E91" s="11">
        <v>123</v>
      </c>
      <c r="F91" s="11">
        <v>95</v>
      </c>
      <c r="G91" s="11">
        <v>15</v>
      </c>
      <c r="H91" s="11">
        <v>54</v>
      </c>
      <c r="I91" s="11">
        <v>12</v>
      </c>
      <c r="J91" s="11">
        <v>39</v>
      </c>
      <c r="K91" s="11">
        <v>20</v>
      </c>
      <c r="L91" s="11">
        <v>12</v>
      </c>
      <c r="M91" s="11">
        <v>37</v>
      </c>
      <c r="N91" s="11">
        <v>11</v>
      </c>
      <c r="O91" s="11">
        <v>23</v>
      </c>
      <c r="P91" s="11">
        <v>12</v>
      </c>
      <c r="Q91" s="11">
        <v>12</v>
      </c>
      <c r="R91" s="11">
        <v>13</v>
      </c>
      <c r="S91" s="11">
        <v>6</v>
      </c>
      <c r="T91" s="11">
        <v>21</v>
      </c>
      <c r="U91" s="11">
        <v>27</v>
      </c>
      <c r="V91" s="11">
        <v>5</v>
      </c>
      <c r="W91" s="11">
        <v>17</v>
      </c>
      <c r="X91" s="11">
        <v>14</v>
      </c>
      <c r="Y91" s="27">
        <f t="shared" si="3"/>
        <v>706</v>
      </c>
    </row>
    <row r="92" spans="1:25" s="16" customFormat="1" ht="15" customHeight="1" x14ac:dyDescent="0.3">
      <c r="A92" s="24" t="s">
        <v>153</v>
      </c>
      <c r="B92" s="11">
        <v>0</v>
      </c>
      <c r="C92" s="11">
        <v>7</v>
      </c>
      <c r="D92" s="11">
        <f>1+3</f>
        <v>4</v>
      </c>
      <c r="E92" s="11">
        <v>13</v>
      </c>
      <c r="F92" s="11">
        <v>15</v>
      </c>
      <c r="G92" s="11">
        <v>12</v>
      </c>
      <c r="H92" s="11">
        <v>15</v>
      </c>
      <c r="I92" s="11">
        <v>12</v>
      </c>
      <c r="J92" s="11">
        <v>6</v>
      </c>
      <c r="K92" s="11">
        <v>6</v>
      </c>
      <c r="L92" s="11">
        <v>4</v>
      </c>
      <c r="M92" s="11">
        <v>2</v>
      </c>
      <c r="N92" s="11">
        <v>6</v>
      </c>
      <c r="O92" s="11">
        <v>2</v>
      </c>
      <c r="P92" s="11">
        <v>5</v>
      </c>
      <c r="Q92" s="11">
        <v>1</v>
      </c>
      <c r="R92" s="11">
        <v>4</v>
      </c>
      <c r="S92" s="11">
        <v>0</v>
      </c>
      <c r="T92" s="11">
        <v>1</v>
      </c>
      <c r="U92" s="11">
        <v>7</v>
      </c>
      <c r="V92" s="11">
        <v>6</v>
      </c>
      <c r="W92" s="26">
        <v>2</v>
      </c>
      <c r="X92" s="11">
        <v>2</v>
      </c>
      <c r="Y92" s="27">
        <f t="shared" si="3"/>
        <v>132</v>
      </c>
    </row>
    <row r="93" spans="1:25" s="16" customFormat="1" ht="15" customHeight="1" x14ac:dyDescent="0.3">
      <c r="A93" s="24" t="s">
        <v>154</v>
      </c>
      <c r="B93" s="11">
        <v>1</v>
      </c>
      <c r="C93" s="11">
        <v>0</v>
      </c>
      <c r="D93" s="11">
        <f>0+1</f>
        <v>1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3</v>
      </c>
      <c r="L93" s="11">
        <v>0</v>
      </c>
      <c r="M93" s="11">
        <v>0</v>
      </c>
      <c r="N93" s="11">
        <v>9</v>
      </c>
      <c r="O93" s="11">
        <v>2</v>
      </c>
      <c r="P93" s="11">
        <v>0</v>
      </c>
      <c r="Q93" s="11">
        <v>0</v>
      </c>
      <c r="R93" s="11">
        <v>1</v>
      </c>
      <c r="S93" s="11">
        <v>0</v>
      </c>
      <c r="T93" s="11">
        <v>0</v>
      </c>
      <c r="U93" s="11">
        <v>0</v>
      </c>
      <c r="V93" s="11">
        <v>0</v>
      </c>
      <c r="W93" s="26">
        <v>0</v>
      </c>
      <c r="X93" s="11">
        <v>0</v>
      </c>
      <c r="Y93" s="27">
        <f t="shared" si="3"/>
        <v>17</v>
      </c>
    </row>
    <row r="94" spans="1:25" s="16" customFormat="1" ht="15" customHeight="1" x14ac:dyDescent="0.3">
      <c r="A94" s="24" t="s">
        <v>155</v>
      </c>
      <c r="B94" s="11">
        <v>0</v>
      </c>
      <c r="C94" s="11">
        <v>0</v>
      </c>
      <c r="D94" s="11">
        <v>0</v>
      </c>
      <c r="E94" s="11">
        <v>6</v>
      </c>
      <c r="F94" s="11">
        <v>4</v>
      </c>
      <c r="G94" s="11">
        <v>8</v>
      </c>
      <c r="H94" s="11">
        <v>0</v>
      </c>
      <c r="I94" s="11">
        <v>1</v>
      </c>
      <c r="J94" s="11">
        <v>2</v>
      </c>
      <c r="K94" s="11">
        <v>2</v>
      </c>
      <c r="L94" s="11">
        <v>0</v>
      </c>
      <c r="M94" s="11">
        <v>1</v>
      </c>
      <c r="N94" s="11">
        <v>1</v>
      </c>
      <c r="O94" s="11">
        <v>0</v>
      </c>
      <c r="P94" s="11">
        <v>0</v>
      </c>
      <c r="Q94" s="11">
        <v>8</v>
      </c>
      <c r="R94" s="11">
        <v>6</v>
      </c>
      <c r="S94" s="11">
        <v>0</v>
      </c>
      <c r="T94" s="11">
        <v>2</v>
      </c>
      <c r="U94" s="11">
        <v>1</v>
      </c>
      <c r="V94" s="11">
        <v>1</v>
      </c>
      <c r="W94" s="26">
        <v>0</v>
      </c>
      <c r="X94" s="11">
        <v>0</v>
      </c>
      <c r="Y94" s="27">
        <f t="shared" ref="Y94:Y125" si="4">SUM(B94:X94)</f>
        <v>43</v>
      </c>
    </row>
    <row r="95" spans="1:25" s="16" customFormat="1" ht="15" customHeight="1" x14ac:dyDescent="0.3">
      <c r="A95" s="24" t="s">
        <v>156</v>
      </c>
      <c r="B95" s="11">
        <v>1</v>
      </c>
      <c r="C95" s="11">
        <v>1</v>
      </c>
      <c r="D95" s="11">
        <f>1+1</f>
        <v>2</v>
      </c>
      <c r="E95" s="11">
        <v>2</v>
      </c>
      <c r="F95" s="11">
        <v>1</v>
      </c>
      <c r="G95" s="11">
        <v>0</v>
      </c>
      <c r="H95" s="11">
        <v>2</v>
      </c>
      <c r="I95" s="11">
        <v>5</v>
      </c>
      <c r="J95" s="11">
        <v>2</v>
      </c>
      <c r="K95" s="11">
        <v>0</v>
      </c>
      <c r="L95" s="11">
        <v>0</v>
      </c>
      <c r="M95" s="11">
        <v>0</v>
      </c>
      <c r="N95" s="11">
        <v>16</v>
      </c>
      <c r="O95" s="11">
        <v>3</v>
      </c>
      <c r="P95" s="11">
        <v>1</v>
      </c>
      <c r="Q95" s="11">
        <v>1</v>
      </c>
      <c r="R95" s="11">
        <v>0</v>
      </c>
      <c r="S95" s="11">
        <v>0</v>
      </c>
      <c r="T95" s="11">
        <v>1</v>
      </c>
      <c r="U95" s="11">
        <v>1</v>
      </c>
      <c r="V95" s="11">
        <v>0</v>
      </c>
      <c r="W95" s="26">
        <v>0</v>
      </c>
      <c r="X95" s="11">
        <v>0</v>
      </c>
      <c r="Y95" s="27">
        <f t="shared" si="4"/>
        <v>39</v>
      </c>
    </row>
    <row r="96" spans="1:25" s="16" customFormat="1" ht="15" customHeight="1" x14ac:dyDescent="0.3">
      <c r="A96" s="24" t="s">
        <v>157</v>
      </c>
      <c r="B96" s="11">
        <v>0</v>
      </c>
      <c r="C96" s="11">
        <v>21</v>
      </c>
      <c r="D96" s="11">
        <f>3+5</f>
        <v>8</v>
      </c>
      <c r="E96" s="11">
        <v>11</v>
      </c>
      <c r="F96" s="11">
        <v>3</v>
      </c>
      <c r="G96" s="11">
        <v>5</v>
      </c>
      <c r="H96" s="11">
        <v>9</v>
      </c>
      <c r="I96" s="11">
        <v>2</v>
      </c>
      <c r="J96" s="11">
        <v>4</v>
      </c>
      <c r="K96" s="11">
        <v>5</v>
      </c>
      <c r="L96" s="11">
        <v>0</v>
      </c>
      <c r="M96" s="11">
        <v>11</v>
      </c>
      <c r="N96" s="11">
        <v>2</v>
      </c>
      <c r="O96" s="11">
        <v>6</v>
      </c>
      <c r="P96" s="11">
        <v>3</v>
      </c>
      <c r="Q96" s="11">
        <v>1</v>
      </c>
      <c r="R96" s="11">
        <v>5</v>
      </c>
      <c r="S96" s="11">
        <v>0</v>
      </c>
      <c r="T96" s="11">
        <v>0</v>
      </c>
      <c r="U96" s="11">
        <v>11</v>
      </c>
      <c r="V96" s="11">
        <v>8</v>
      </c>
      <c r="W96" s="26">
        <v>6</v>
      </c>
      <c r="X96" s="11">
        <v>14</v>
      </c>
      <c r="Y96" s="27">
        <f t="shared" si="4"/>
        <v>135</v>
      </c>
    </row>
    <row r="97" spans="1:25" s="16" customFormat="1" ht="15" customHeight="1" x14ac:dyDescent="0.3">
      <c r="A97" s="24" t="s">
        <v>126</v>
      </c>
      <c r="B97" s="11">
        <v>8</v>
      </c>
      <c r="C97" s="11">
        <v>105</v>
      </c>
      <c r="D97" s="11">
        <f>1+11</f>
        <v>12</v>
      </c>
      <c r="E97" s="11">
        <v>18</v>
      </c>
      <c r="F97" s="11">
        <v>22</v>
      </c>
      <c r="G97" s="11">
        <v>1</v>
      </c>
      <c r="H97" s="11">
        <v>42</v>
      </c>
      <c r="I97" s="11">
        <v>5</v>
      </c>
      <c r="J97" s="11">
        <v>10</v>
      </c>
      <c r="K97" s="11">
        <v>9</v>
      </c>
      <c r="L97" s="11">
        <v>6</v>
      </c>
      <c r="M97" s="11">
        <v>27</v>
      </c>
      <c r="N97" s="11">
        <v>17</v>
      </c>
      <c r="O97" s="11">
        <v>6</v>
      </c>
      <c r="P97" s="11">
        <v>2</v>
      </c>
      <c r="Q97" s="11">
        <v>7</v>
      </c>
      <c r="R97" s="11">
        <v>5</v>
      </c>
      <c r="S97" s="11">
        <v>5</v>
      </c>
      <c r="T97" s="11">
        <v>9</v>
      </c>
      <c r="U97" s="11">
        <v>7</v>
      </c>
      <c r="V97" s="11">
        <v>2</v>
      </c>
      <c r="W97" s="26">
        <v>17</v>
      </c>
      <c r="X97" s="26">
        <v>6</v>
      </c>
      <c r="Y97" s="27">
        <f t="shared" si="4"/>
        <v>348</v>
      </c>
    </row>
    <row r="98" spans="1:25" s="16" customFormat="1" ht="15" customHeight="1" x14ac:dyDescent="0.3">
      <c r="A98" s="24" t="s">
        <v>35</v>
      </c>
      <c r="B98" s="11">
        <v>0</v>
      </c>
      <c r="C98" s="11">
        <v>20</v>
      </c>
      <c r="D98" s="11">
        <f>5+1</f>
        <v>6</v>
      </c>
      <c r="E98" s="11">
        <v>1</v>
      </c>
      <c r="F98" s="11">
        <v>3</v>
      </c>
      <c r="G98" s="11">
        <v>0</v>
      </c>
      <c r="H98" s="11">
        <v>4</v>
      </c>
      <c r="I98" s="11">
        <v>0</v>
      </c>
      <c r="J98" s="11">
        <v>4</v>
      </c>
      <c r="K98" s="11">
        <v>1</v>
      </c>
      <c r="L98" s="11">
        <v>0</v>
      </c>
      <c r="M98" s="11">
        <v>6</v>
      </c>
      <c r="N98" s="11">
        <v>1</v>
      </c>
      <c r="O98" s="11">
        <v>4</v>
      </c>
      <c r="P98" s="11">
        <v>1</v>
      </c>
      <c r="Q98" s="11">
        <v>2</v>
      </c>
      <c r="R98" s="11">
        <v>0</v>
      </c>
      <c r="S98" s="11">
        <v>0</v>
      </c>
      <c r="T98" s="11">
        <v>0</v>
      </c>
      <c r="U98" s="11">
        <v>1</v>
      </c>
      <c r="V98" s="11">
        <v>0</v>
      </c>
      <c r="W98" s="26">
        <v>0</v>
      </c>
      <c r="X98" s="26">
        <v>0</v>
      </c>
      <c r="Y98" s="27">
        <f t="shared" si="4"/>
        <v>54</v>
      </c>
    </row>
    <row r="99" spans="1:25" s="16" customFormat="1" ht="15" customHeight="1" x14ac:dyDescent="0.3">
      <c r="A99" s="24" t="s">
        <v>64</v>
      </c>
      <c r="B99" s="11">
        <v>1</v>
      </c>
      <c r="C99" s="11">
        <v>1</v>
      </c>
      <c r="D99" s="11">
        <f>3+1</f>
        <v>4</v>
      </c>
      <c r="E99" s="11">
        <v>1</v>
      </c>
      <c r="F99" s="11">
        <v>8</v>
      </c>
      <c r="G99" s="11">
        <v>0</v>
      </c>
      <c r="H99" s="11">
        <v>3</v>
      </c>
      <c r="I99" s="11">
        <v>0</v>
      </c>
      <c r="J99" s="11">
        <v>3</v>
      </c>
      <c r="K99" s="11">
        <v>2</v>
      </c>
      <c r="L99" s="11">
        <v>1</v>
      </c>
      <c r="M99" s="11">
        <v>3</v>
      </c>
      <c r="N99" s="11">
        <v>0</v>
      </c>
      <c r="O99" s="11">
        <v>1</v>
      </c>
      <c r="P99" s="11">
        <v>1</v>
      </c>
      <c r="Q99" s="11">
        <v>2</v>
      </c>
      <c r="R99" s="11">
        <v>2</v>
      </c>
      <c r="S99" s="11">
        <v>0</v>
      </c>
      <c r="T99" s="11">
        <v>0</v>
      </c>
      <c r="U99" s="11">
        <v>0</v>
      </c>
      <c r="V99" s="11">
        <v>0</v>
      </c>
      <c r="W99" s="26">
        <v>1</v>
      </c>
      <c r="X99" s="26">
        <v>2</v>
      </c>
      <c r="Y99" s="27">
        <f t="shared" si="4"/>
        <v>36</v>
      </c>
    </row>
    <row r="100" spans="1:25" s="16" customFormat="1" ht="15" customHeight="1" x14ac:dyDescent="0.3">
      <c r="A100" s="24" t="s">
        <v>131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2</v>
      </c>
      <c r="O100" s="11">
        <v>1</v>
      </c>
      <c r="P100" s="11">
        <v>1</v>
      </c>
      <c r="Q100" s="11">
        <v>0</v>
      </c>
      <c r="R100" s="11">
        <v>0</v>
      </c>
      <c r="S100" s="11">
        <v>1</v>
      </c>
      <c r="T100" s="11">
        <v>0</v>
      </c>
      <c r="U100" s="11">
        <v>0</v>
      </c>
      <c r="V100" s="11">
        <v>0</v>
      </c>
      <c r="W100" s="26">
        <v>0</v>
      </c>
      <c r="X100" s="26">
        <v>0</v>
      </c>
      <c r="Y100" s="27">
        <f t="shared" si="4"/>
        <v>5</v>
      </c>
    </row>
    <row r="101" spans="1:25" s="16" customFormat="1" ht="15" customHeight="1" x14ac:dyDescent="0.3">
      <c r="A101" s="24" t="s">
        <v>19</v>
      </c>
      <c r="B101" s="11">
        <v>4</v>
      </c>
      <c r="C101" s="11">
        <v>0</v>
      </c>
      <c r="D101" s="11">
        <v>1</v>
      </c>
      <c r="E101" s="11">
        <v>7</v>
      </c>
      <c r="F101" s="11">
        <v>3</v>
      </c>
      <c r="G101" s="11">
        <v>0</v>
      </c>
      <c r="H101" s="11">
        <v>3</v>
      </c>
      <c r="I101" s="11">
        <v>0</v>
      </c>
      <c r="J101" s="11">
        <v>2</v>
      </c>
      <c r="K101" s="11">
        <v>1</v>
      </c>
      <c r="L101" s="11">
        <v>0</v>
      </c>
      <c r="M101" s="11">
        <v>0</v>
      </c>
      <c r="N101" s="11">
        <v>2</v>
      </c>
      <c r="O101" s="11">
        <v>1</v>
      </c>
      <c r="P101" s="11">
        <v>0</v>
      </c>
      <c r="Q101" s="11">
        <v>2</v>
      </c>
      <c r="R101" s="11">
        <v>0</v>
      </c>
      <c r="S101" s="11">
        <v>6</v>
      </c>
      <c r="T101" s="11">
        <v>4</v>
      </c>
      <c r="U101" s="11">
        <v>9</v>
      </c>
      <c r="V101" s="11">
        <v>5</v>
      </c>
      <c r="W101" s="26">
        <v>5</v>
      </c>
      <c r="X101" s="26">
        <v>12</v>
      </c>
      <c r="Y101" s="27">
        <f t="shared" si="4"/>
        <v>67</v>
      </c>
    </row>
    <row r="102" spans="1:25" s="16" customFormat="1" ht="15" customHeight="1" x14ac:dyDescent="0.3">
      <c r="A102" s="24" t="s">
        <v>84</v>
      </c>
      <c r="B102" s="11">
        <v>2</v>
      </c>
      <c r="C102" s="11">
        <v>3</v>
      </c>
      <c r="D102" s="11">
        <f>1+4</f>
        <v>5</v>
      </c>
      <c r="E102" s="11">
        <v>9</v>
      </c>
      <c r="F102" s="11">
        <v>7</v>
      </c>
      <c r="G102" s="11">
        <v>0</v>
      </c>
      <c r="H102" s="11">
        <v>12</v>
      </c>
      <c r="I102" s="11">
        <v>1</v>
      </c>
      <c r="J102" s="11">
        <v>5</v>
      </c>
      <c r="K102" s="11">
        <v>6</v>
      </c>
      <c r="L102" s="11">
        <v>11</v>
      </c>
      <c r="M102" s="11">
        <v>11</v>
      </c>
      <c r="N102" s="11">
        <v>7</v>
      </c>
      <c r="O102" s="11">
        <v>1</v>
      </c>
      <c r="P102" s="11">
        <v>1</v>
      </c>
      <c r="Q102" s="11">
        <v>8</v>
      </c>
      <c r="R102" s="11">
        <v>1</v>
      </c>
      <c r="S102" s="11">
        <v>4</v>
      </c>
      <c r="T102" s="11">
        <v>3</v>
      </c>
      <c r="U102" s="11">
        <v>10</v>
      </c>
      <c r="V102" s="11">
        <v>4</v>
      </c>
      <c r="W102" s="26">
        <v>4</v>
      </c>
      <c r="X102" s="26">
        <v>6</v>
      </c>
      <c r="Y102" s="27">
        <f t="shared" si="4"/>
        <v>121</v>
      </c>
    </row>
    <row r="103" spans="1:25" s="16" customFormat="1" x14ac:dyDescent="0.3">
      <c r="A103" s="24" t="s">
        <v>182</v>
      </c>
      <c r="B103" s="11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17</v>
      </c>
      <c r="K103" s="11">
        <v>1</v>
      </c>
      <c r="L103" s="11">
        <v>0</v>
      </c>
      <c r="M103" s="11">
        <v>1</v>
      </c>
      <c r="N103" s="11">
        <v>0</v>
      </c>
      <c r="O103" s="11">
        <v>0</v>
      </c>
      <c r="P103" s="11">
        <v>1</v>
      </c>
      <c r="Q103" s="11">
        <v>1</v>
      </c>
      <c r="R103" s="11">
        <v>0</v>
      </c>
      <c r="S103" s="11">
        <v>1</v>
      </c>
      <c r="T103" s="11">
        <v>0</v>
      </c>
      <c r="U103" s="11">
        <v>0</v>
      </c>
      <c r="V103" s="11">
        <v>0</v>
      </c>
      <c r="W103" s="26">
        <v>0</v>
      </c>
      <c r="X103" s="26">
        <v>0</v>
      </c>
      <c r="Y103" s="27">
        <f t="shared" si="4"/>
        <v>22</v>
      </c>
    </row>
    <row r="104" spans="1:25" s="16" customFormat="1" x14ac:dyDescent="0.3">
      <c r="A104" s="24" t="s">
        <v>75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10</v>
      </c>
      <c r="I104" s="11">
        <v>1</v>
      </c>
      <c r="J104" s="11">
        <v>0</v>
      </c>
      <c r="K104" s="11">
        <v>1</v>
      </c>
      <c r="L104" s="11">
        <v>0</v>
      </c>
      <c r="M104" s="11">
        <v>4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1</v>
      </c>
      <c r="T104" s="11">
        <v>0</v>
      </c>
      <c r="U104" s="11">
        <v>0</v>
      </c>
      <c r="V104" s="11">
        <v>1</v>
      </c>
      <c r="W104" s="26">
        <v>0</v>
      </c>
      <c r="X104" s="26">
        <v>8</v>
      </c>
      <c r="Y104" s="27">
        <f t="shared" si="4"/>
        <v>26</v>
      </c>
    </row>
    <row r="105" spans="1:25" s="16" customFormat="1" x14ac:dyDescent="0.3">
      <c r="A105" s="24" t="s">
        <v>85</v>
      </c>
      <c r="B105" s="11">
        <v>14</v>
      </c>
      <c r="C105" s="11">
        <v>18</v>
      </c>
      <c r="D105" s="11">
        <f>0+3</f>
        <v>3</v>
      </c>
      <c r="E105" s="11">
        <v>10</v>
      </c>
      <c r="F105" s="11">
        <v>9</v>
      </c>
      <c r="G105" s="11">
        <v>3</v>
      </c>
      <c r="H105" s="11">
        <v>30</v>
      </c>
      <c r="I105" s="11">
        <v>12</v>
      </c>
      <c r="J105" s="11">
        <v>14</v>
      </c>
      <c r="K105" s="11">
        <v>1</v>
      </c>
      <c r="L105" s="11">
        <v>16</v>
      </c>
      <c r="M105" s="11">
        <v>4</v>
      </c>
      <c r="N105" s="11">
        <v>7</v>
      </c>
      <c r="O105" s="11">
        <v>10</v>
      </c>
      <c r="P105" s="11">
        <v>1</v>
      </c>
      <c r="Q105" s="11">
        <v>0</v>
      </c>
      <c r="R105" s="11">
        <v>12</v>
      </c>
      <c r="S105" s="11">
        <v>13</v>
      </c>
      <c r="T105" s="11">
        <v>12</v>
      </c>
      <c r="U105" s="11">
        <v>13</v>
      </c>
      <c r="V105" s="11">
        <v>5</v>
      </c>
      <c r="W105" s="26">
        <v>3</v>
      </c>
      <c r="X105" s="26">
        <v>34</v>
      </c>
      <c r="Y105" s="27">
        <f t="shared" si="4"/>
        <v>244</v>
      </c>
    </row>
    <row r="106" spans="1:25" s="16" customFormat="1" x14ac:dyDescent="0.3">
      <c r="A106" s="24" t="s">
        <v>34</v>
      </c>
      <c r="B106" s="11">
        <v>14</v>
      </c>
      <c r="C106" s="11">
        <v>6</v>
      </c>
      <c r="D106" s="11">
        <v>0</v>
      </c>
      <c r="E106" s="11">
        <v>1</v>
      </c>
      <c r="F106" s="11">
        <v>9</v>
      </c>
      <c r="G106" s="11">
        <v>6</v>
      </c>
      <c r="H106" s="11">
        <v>3</v>
      </c>
      <c r="I106" s="11">
        <v>4</v>
      </c>
      <c r="J106" s="11">
        <v>1</v>
      </c>
      <c r="K106" s="11">
        <v>9</v>
      </c>
      <c r="L106" s="11">
        <v>4</v>
      </c>
      <c r="M106" s="11">
        <v>16</v>
      </c>
      <c r="N106" s="11">
        <v>3</v>
      </c>
      <c r="O106" s="11">
        <v>7</v>
      </c>
      <c r="P106" s="11">
        <v>1</v>
      </c>
      <c r="Q106" s="11">
        <v>1</v>
      </c>
      <c r="R106" s="11">
        <v>5</v>
      </c>
      <c r="S106" s="11">
        <v>13</v>
      </c>
      <c r="T106" s="11">
        <v>2</v>
      </c>
      <c r="U106" s="11">
        <v>1</v>
      </c>
      <c r="V106" s="11">
        <v>4</v>
      </c>
      <c r="W106" s="26">
        <v>10</v>
      </c>
      <c r="X106" s="26">
        <v>19</v>
      </c>
      <c r="Y106" s="27">
        <f t="shared" si="4"/>
        <v>139</v>
      </c>
    </row>
    <row r="107" spans="1:25" s="16" customFormat="1" x14ac:dyDescent="0.3">
      <c r="A107" s="24" t="s">
        <v>12</v>
      </c>
      <c r="B107" s="11">
        <v>5</v>
      </c>
      <c r="C107" s="11">
        <v>6</v>
      </c>
      <c r="D107" s="11">
        <f>0+2</f>
        <v>2</v>
      </c>
      <c r="E107" s="11">
        <v>26</v>
      </c>
      <c r="F107" s="11">
        <v>22</v>
      </c>
      <c r="G107" s="11">
        <v>7</v>
      </c>
      <c r="H107" s="11">
        <v>18</v>
      </c>
      <c r="I107" s="11">
        <v>2</v>
      </c>
      <c r="J107" s="11">
        <v>36</v>
      </c>
      <c r="K107" s="11">
        <v>17</v>
      </c>
      <c r="L107" s="11">
        <v>20</v>
      </c>
      <c r="M107" s="11">
        <v>21</v>
      </c>
      <c r="N107" s="11">
        <v>4</v>
      </c>
      <c r="O107" s="11">
        <v>15</v>
      </c>
      <c r="P107" s="11">
        <v>9</v>
      </c>
      <c r="Q107" s="11">
        <v>10</v>
      </c>
      <c r="R107" s="11">
        <v>11</v>
      </c>
      <c r="S107" s="11">
        <v>6</v>
      </c>
      <c r="T107" s="11">
        <v>14</v>
      </c>
      <c r="U107" s="11">
        <v>11</v>
      </c>
      <c r="V107" s="11">
        <v>10</v>
      </c>
      <c r="W107" s="26">
        <v>12</v>
      </c>
      <c r="X107" s="26">
        <v>21</v>
      </c>
      <c r="Y107" s="27">
        <f t="shared" si="4"/>
        <v>305</v>
      </c>
    </row>
    <row r="108" spans="1:25" s="16" customFormat="1" x14ac:dyDescent="0.3">
      <c r="A108" s="24" t="s">
        <v>74</v>
      </c>
      <c r="B108" s="11">
        <v>0</v>
      </c>
      <c r="C108" s="11">
        <v>1</v>
      </c>
      <c r="D108" s="11">
        <v>1</v>
      </c>
      <c r="E108" s="11">
        <v>28</v>
      </c>
      <c r="F108" s="11">
        <v>9</v>
      </c>
      <c r="G108" s="11">
        <v>1</v>
      </c>
      <c r="H108" s="11">
        <v>6</v>
      </c>
      <c r="I108" s="11">
        <v>0</v>
      </c>
      <c r="J108" s="11">
        <v>3</v>
      </c>
      <c r="K108" s="11">
        <v>5</v>
      </c>
      <c r="L108" s="11">
        <v>1</v>
      </c>
      <c r="M108" s="11">
        <v>9</v>
      </c>
      <c r="N108" s="11">
        <v>0</v>
      </c>
      <c r="O108" s="11">
        <v>3</v>
      </c>
      <c r="P108" s="11">
        <v>2</v>
      </c>
      <c r="Q108" s="11">
        <v>2</v>
      </c>
      <c r="R108" s="11">
        <v>5</v>
      </c>
      <c r="S108" s="11">
        <v>1</v>
      </c>
      <c r="T108" s="11">
        <v>13</v>
      </c>
      <c r="U108" s="11">
        <v>2</v>
      </c>
      <c r="V108" s="11">
        <v>0</v>
      </c>
      <c r="W108" s="26">
        <v>0</v>
      </c>
      <c r="X108" s="26">
        <v>2</v>
      </c>
      <c r="Y108" s="27">
        <f t="shared" si="4"/>
        <v>94</v>
      </c>
    </row>
    <row r="109" spans="1:25" s="16" customFormat="1" x14ac:dyDescent="0.3">
      <c r="A109" s="24" t="s">
        <v>107</v>
      </c>
      <c r="B109" s="11">
        <v>0</v>
      </c>
      <c r="C109" s="11">
        <v>0</v>
      </c>
      <c r="D109" s="11">
        <f>0+3</f>
        <v>3</v>
      </c>
      <c r="E109" s="11">
        <v>3</v>
      </c>
      <c r="F109" s="11">
        <v>4</v>
      </c>
      <c r="G109" s="11">
        <v>0</v>
      </c>
      <c r="H109" s="11">
        <v>1</v>
      </c>
      <c r="I109" s="11">
        <v>1</v>
      </c>
      <c r="J109" s="11">
        <v>0</v>
      </c>
      <c r="K109" s="11">
        <v>0</v>
      </c>
      <c r="L109" s="11">
        <v>0</v>
      </c>
      <c r="M109" s="11">
        <v>3</v>
      </c>
      <c r="N109" s="11">
        <v>2</v>
      </c>
      <c r="O109" s="11">
        <v>1</v>
      </c>
      <c r="P109" s="11">
        <v>1</v>
      </c>
      <c r="Q109" s="11">
        <v>1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26">
        <v>2</v>
      </c>
      <c r="X109" s="26">
        <v>2</v>
      </c>
      <c r="Y109" s="27">
        <f t="shared" si="4"/>
        <v>24</v>
      </c>
    </row>
    <row r="110" spans="1:25" s="16" customFormat="1" x14ac:dyDescent="0.3">
      <c r="A110" s="24" t="s">
        <v>28</v>
      </c>
      <c r="B110" s="11">
        <v>0</v>
      </c>
      <c r="C110" s="11">
        <v>6</v>
      </c>
      <c r="D110" s="11">
        <f>0+1</f>
        <v>1</v>
      </c>
      <c r="E110" s="11">
        <v>7</v>
      </c>
      <c r="F110" s="11">
        <v>11</v>
      </c>
      <c r="G110" s="11">
        <v>6</v>
      </c>
      <c r="H110" s="11">
        <v>3</v>
      </c>
      <c r="I110" s="11">
        <v>1</v>
      </c>
      <c r="J110" s="11">
        <v>5</v>
      </c>
      <c r="K110" s="11">
        <v>3</v>
      </c>
      <c r="L110" s="11">
        <v>1</v>
      </c>
      <c r="M110" s="11">
        <v>4</v>
      </c>
      <c r="N110" s="11">
        <v>1</v>
      </c>
      <c r="O110" s="11">
        <v>4</v>
      </c>
      <c r="P110" s="11">
        <v>3</v>
      </c>
      <c r="Q110" s="11">
        <v>0</v>
      </c>
      <c r="R110" s="11">
        <v>2</v>
      </c>
      <c r="S110" s="11">
        <v>0</v>
      </c>
      <c r="T110" s="11">
        <v>0</v>
      </c>
      <c r="U110" s="11">
        <v>7</v>
      </c>
      <c r="V110" s="11">
        <v>2</v>
      </c>
      <c r="W110" s="26">
        <v>5</v>
      </c>
      <c r="X110" s="26">
        <v>6</v>
      </c>
      <c r="Y110" s="27">
        <f t="shared" si="4"/>
        <v>78</v>
      </c>
    </row>
    <row r="111" spans="1:25" s="16" customFormat="1" x14ac:dyDescent="0.3">
      <c r="A111" s="24" t="s">
        <v>166</v>
      </c>
      <c r="B111" s="11">
        <v>1</v>
      </c>
      <c r="C111" s="11">
        <v>2</v>
      </c>
      <c r="D111" s="11">
        <v>0</v>
      </c>
      <c r="E111" s="11">
        <v>0</v>
      </c>
      <c r="F111" s="11">
        <v>13</v>
      </c>
      <c r="G111" s="11">
        <v>0</v>
      </c>
      <c r="H111" s="11">
        <v>0</v>
      </c>
      <c r="I111" s="11">
        <v>0</v>
      </c>
      <c r="J111" s="11">
        <v>1</v>
      </c>
      <c r="K111" s="11">
        <v>2</v>
      </c>
      <c r="L111" s="11">
        <v>1</v>
      </c>
      <c r="M111" s="11">
        <v>0</v>
      </c>
      <c r="N111" s="11">
        <v>0</v>
      </c>
      <c r="O111" s="11">
        <v>0</v>
      </c>
      <c r="P111" s="11">
        <v>2</v>
      </c>
      <c r="Q111" s="11">
        <v>1</v>
      </c>
      <c r="R111" s="11">
        <v>4</v>
      </c>
      <c r="S111" s="11">
        <v>0</v>
      </c>
      <c r="T111" s="11">
        <v>7</v>
      </c>
      <c r="U111" s="11">
        <v>1</v>
      </c>
      <c r="V111" s="11">
        <v>0</v>
      </c>
      <c r="W111" s="26">
        <v>2</v>
      </c>
      <c r="X111" s="26">
        <v>3</v>
      </c>
      <c r="Y111" s="27">
        <f t="shared" si="4"/>
        <v>40</v>
      </c>
    </row>
    <row r="112" spans="1:25" s="16" customFormat="1" x14ac:dyDescent="0.3">
      <c r="A112" s="24" t="s">
        <v>13</v>
      </c>
      <c r="B112" s="11">
        <v>6</v>
      </c>
      <c r="C112" s="11">
        <v>4</v>
      </c>
      <c r="D112" s="11">
        <f>1+14</f>
        <v>15</v>
      </c>
      <c r="E112" s="11">
        <v>7</v>
      </c>
      <c r="F112" s="11">
        <v>4</v>
      </c>
      <c r="G112" s="11">
        <v>2</v>
      </c>
      <c r="H112" s="11">
        <v>5</v>
      </c>
      <c r="I112" s="11">
        <v>2</v>
      </c>
      <c r="J112" s="11">
        <v>11</v>
      </c>
      <c r="K112" s="11">
        <v>11</v>
      </c>
      <c r="L112" s="11">
        <v>7</v>
      </c>
      <c r="M112" s="11">
        <v>6</v>
      </c>
      <c r="N112" s="11">
        <v>0</v>
      </c>
      <c r="O112" s="11">
        <v>8</v>
      </c>
      <c r="P112" s="11">
        <v>5</v>
      </c>
      <c r="Q112" s="11">
        <v>1</v>
      </c>
      <c r="R112" s="11">
        <v>10</v>
      </c>
      <c r="S112" s="11">
        <v>11</v>
      </c>
      <c r="T112" s="11">
        <v>5</v>
      </c>
      <c r="U112" s="11">
        <v>5</v>
      </c>
      <c r="V112" s="11">
        <v>5</v>
      </c>
      <c r="W112" s="26">
        <v>3</v>
      </c>
      <c r="X112" s="26">
        <v>7</v>
      </c>
      <c r="Y112" s="27">
        <f t="shared" si="4"/>
        <v>140</v>
      </c>
    </row>
    <row r="113" spans="1:25" s="16" customFormat="1" x14ac:dyDescent="0.3">
      <c r="A113" s="24" t="s">
        <v>21</v>
      </c>
      <c r="B113" s="11">
        <v>6</v>
      </c>
      <c r="C113" s="11">
        <v>11</v>
      </c>
      <c r="D113" s="11">
        <f>0+5</f>
        <v>5</v>
      </c>
      <c r="E113" s="11">
        <v>16</v>
      </c>
      <c r="F113" s="11">
        <v>4</v>
      </c>
      <c r="G113" s="11">
        <v>5</v>
      </c>
      <c r="H113" s="11">
        <v>5</v>
      </c>
      <c r="I113" s="11">
        <v>2</v>
      </c>
      <c r="J113" s="11">
        <v>0</v>
      </c>
      <c r="K113" s="11">
        <v>12</v>
      </c>
      <c r="L113" s="11">
        <v>3</v>
      </c>
      <c r="M113" s="11">
        <v>14</v>
      </c>
      <c r="N113" s="11">
        <v>2</v>
      </c>
      <c r="O113" s="11">
        <v>3</v>
      </c>
      <c r="P113" s="11">
        <v>4</v>
      </c>
      <c r="Q113" s="11">
        <v>7</v>
      </c>
      <c r="R113" s="11">
        <v>4</v>
      </c>
      <c r="S113" s="11">
        <v>15</v>
      </c>
      <c r="T113" s="11">
        <v>11</v>
      </c>
      <c r="U113" s="11">
        <v>3</v>
      </c>
      <c r="V113" s="11">
        <v>18</v>
      </c>
      <c r="W113" s="26">
        <v>2</v>
      </c>
      <c r="X113" s="26">
        <v>13</v>
      </c>
      <c r="Y113" s="27">
        <f t="shared" si="4"/>
        <v>165</v>
      </c>
    </row>
    <row r="114" spans="1:25" s="16" customFormat="1" x14ac:dyDescent="0.3">
      <c r="A114" s="24" t="s">
        <v>24</v>
      </c>
      <c r="B114" s="11">
        <v>0</v>
      </c>
      <c r="C114" s="11">
        <v>3</v>
      </c>
      <c r="D114" s="11">
        <v>0</v>
      </c>
      <c r="E114" s="11">
        <v>13</v>
      </c>
      <c r="F114" s="11">
        <v>11</v>
      </c>
      <c r="G114" s="11">
        <v>0</v>
      </c>
      <c r="H114" s="11">
        <v>14</v>
      </c>
      <c r="I114" s="11">
        <v>20</v>
      </c>
      <c r="J114" s="11">
        <v>0</v>
      </c>
      <c r="K114" s="11">
        <v>17</v>
      </c>
      <c r="L114" s="11">
        <v>10</v>
      </c>
      <c r="M114" s="11">
        <v>5</v>
      </c>
      <c r="N114" s="11">
        <v>1</v>
      </c>
      <c r="O114" s="11">
        <v>8</v>
      </c>
      <c r="P114" s="11">
        <v>3</v>
      </c>
      <c r="Q114" s="11">
        <v>15</v>
      </c>
      <c r="R114" s="11">
        <v>0</v>
      </c>
      <c r="S114" s="11">
        <v>1</v>
      </c>
      <c r="T114" s="11">
        <v>0</v>
      </c>
      <c r="U114" s="11">
        <v>1</v>
      </c>
      <c r="V114" s="11">
        <v>2</v>
      </c>
      <c r="W114" s="26">
        <v>0</v>
      </c>
      <c r="X114" s="26">
        <v>2</v>
      </c>
      <c r="Y114" s="27">
        <f t="shared" si="4"/>
        <v>126</v>
      </c>
    </row>
    <row r="115" spans="1:25" s="16" customFormat="1" x14ac:dyDescent="0.3">
      <c r="A115" s="24" t="s">
        <v>41</v>
      </c>
      <c r="B115" s="11">
        <v>1</v>
      </c>
      <c r="C115" s="11">
        <v>7</v>
      </c>
      <c r="D115" s="11">
        <v>0</v>
      </c>
      <c r="E115" s="11">
        <v>0</v>
      </c>
      <c r="F115" s="11">
        <v>9</v>
      </c>
      <c r="G115" s="11">
        <v>0</v>
      </c>
      <c r="H115" s="11">
        <v>1</v>
      </c>
      <c r="I115" s="11">
        <v>0</v>
      </c>
      <c r="J115" s="11">
        <v>0</v>
      </c>
      <c r="K115" s="11">
        <v>1</v>
      </c>
      <c r="L115" s="11">
        <v>10</v>
      </c>
      <c r="M115" s="11">
        <v>1</v>
      </c>
      <c r="N115" s="11">
        <v>1</v>
      </c>
      <c r="O115" s="11">
        <v>3</v>
      </c>
      <c r="P115" s="11">
        <v>0</v>
      </c>
      <c r="Q115" s="11">
        <v>0</v>
      </c>
      <c r="R115" s="11">
        <v>2</v>
      </c>
      <c r="S115" s="11">
        <v>1</v>
      </c>
      <c r="T115" s="11">
        <v>0</v>
      </c>
      <c r="U115" s="11">
        <v>2</v>
      </c>
      <c r="V115" s="11">
        <v>0</v>
      </c>
      <c r="W115" s="26">
        <v>1</v>
      </c>
      <c r="X115" s="26">
        <v>3</v>
      </c>
      <c r="Y115" s="27">
        <f t="shared" si="4"/>
        <v>43</v>
      </c>
    </row>
    <row r="116" spans="1:25" s="16" customFormat="1" x14ac:dyDescent="0.3">
      <c r="A116" s="24" t="s">
        <v>118</v>
      </c>
      <c r="B116" s="11">
        <v>16</v>
      </c>
      <c r="C116" s="11">
        <v>28</v>
      </c>
      <c r="D116" s="11">
        <f>5+12</f>
        <v>17</v>
      </c>
      <c r="E116" s="11">
        <v>10</v>
      </c>
      <c r="F116" s="11">
        <v>20</v>
      </c>
      <c r="G116" s="11">
        <v>7</v>
      </c>
      <c r="H116" s="11">
        <v>18</v>
      </c>
      <c r="I116" s="11">
        <v>3</v>
      </c>
      <c r="J116" s="11">
        <v>39</v>
      </c>
      <c r="K116" s="11">
        <v>22</v>
      </c>
      <c r="L116" s="11">
        <v>20</v>
      </c>
      <c r="M116" s="11">
        <v>24</v>
      </c>
      <c r="N116" s="11">
        <v>6</v>
      </c>
      <c r="O116" s="11">
        <v>10</v>
      </c>
      <c r="P116" s="11">
        <v>8</v>
      </c>
      <c r="Q116" s="11">
        <v>36</v>
      </c>
      <c r="R116" s="11">
        <v>40</v>
      </c>
      <c r="S116" s="11">
        <v>16</v>
      </c>
      <c r="T116" s="11">
        <v>42</v>
      </c>
      <c r="U116" s="11">
        <v>44</v>
      </c>
      <c r="V116" s="11">
        <v>42</v>
      </c>
      <c r="W116" s="26">
        <v>17</v>
      </c>
      <c r="X116" s="26">
        <v>78</v>
      </c>
      <c r="Y116" s="27">
        <f t="shared" si="4"/>
        <v>563</v>
      </c>
    </row>
    <row r="117" spans="1:25" s="16" customFormat="1" x14ac:dyDescent="0.3">
      <c r="A117" s="24" t="s">
        <v>33</v>
      </c>
      <c r="B117" s="11">
        <v>20</v>
      </c>
      <c r="C117" s="11">
        <v>59</v>
      </c>
      <c r="D117" s="11">
        <f>1+4</f>
        <v>5</v>
      </c>
      <c r="E117" s="11">
        <v>15</v>
      </c>
      <c r="F117" s="11">
        <v>11</v>
      </c>
      <c r="G117" s="11">
        <v>4</v>
      </c>
      <c r="H117" s="11">
        <v>11</v>
      </c>
      <c r="I117" s="11">
        <v>6</v>
      </c>
      <c r="J117" s="11">
        <v>10</v>
      </c>
      <c r="K117" s="11">
        <v>6</v>
      </c>
      <c r="L117" s="11">
        <v>4</v>
      </c>
      <c r="M117" s="11">
        <v>29</v>
      </c>
      <c r="N117" s="11">
        <v>11</v>
      </c>
      <c r="O117" s="11">
        <v>14</v>
      </c>
      <c r="P117" s="11">
        <v>3</v>
      </c>
      <c r="Q117" s="11">
        <v>15</v>
      </c>
      <c r="R117" s="11">
        <v>16</v>
      </c>
      <c r="S117" s="11">
        <v>3</v>
      </c>
      <c r="T117" s="11">
        <v>7</v>
      </c>
      <c r="U117" s="11">
        <v>6</v>
      </c>
      <c r="V117" s="11">
        <v>3</v>
      </c>
      <c r="W117" s="26">
        <v>20</v>
      </c>
      <c r="X117" s="26">
        <v>46</v>
      </c>
      <c r="Y117" s="27">
        <f t="shared" si="4"/>
        <v>324</v>
      </c>
    </row>
    <row r="118" spans="1:25" s="16" customFormat="1" x14ac:dyDescent="0.3">
      <c r="A118" s="24" t="s">
        <v>71</v>
      </c>
      <c r="B118" s="11">
        <v>0</v>
      </c>
      <c r="C118" s="11">
        <v>0</v>
      </c>
      <c r="D118" s="11">
        <f>0+1</f>
        <v>1</v>
      </c>
      <c r="E118" s="11">
        <v>7</v>
      </c>
      <c r="F118" s="11">
        <v>1</v>
      </c>
      <c r="G118" s="11">
        <v>0</v>
      </c>
      <c r="H118" s="11">
        <v>2</v>
      </c>
      <c r="I118" s="11">
        <v>2</v>
      </c>
      <c r="J118" s="11">
        <v>1</v>
      </c>
      <c r="K118" s="11">
        <v>1</v>
      </c>
      <c r="L118" s="11">
        <v>0</v>
      </c>
      <c r="M118" s="11">
        <v>0</v>
      </c>
      <c r="N118" s="11">
        <v>1</v>
      </c>
      <c r="O118" s="11">
        <v>1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26">
        <v>0</v>
      </c>
      <c r="X118" s="26">
        <v>0</v>
      </c>
      <c r="Y118" s="27">
        <f t="shared" si="4"/>
        <v>17</v>
      </c>
    </row>
    <row r="119" spans="1:25" s="16" customFormat="1" x14ac:dyDescent="0.3">
      <c r="A119" s="24" t="s">
        <v>70</v>
      </c>
      <c r="B119" s="11">
        <v>16</v>
      </c>
      <c r="C119" s="11">
        <v>25</v>
      </c>
      <c r="D119" s="11">
        <f>3+8</f>
        <v>11</v>
      </c>
      <c r="E119" s="11">
        <v>15</v>
      </c>
      <c r="F119" s="11">
        <v>31</v>
      </c>
      <c r="G119" s="11">
        <v>6</v>
      </c>
      <c r="H119" s="11">
        <v>10</v>
      </c>
      <c r="I119" s="11">
        <v>30</v>
      </c>
      <c r="J119" s="11">
        <v>17</v>
      </c>
      <c r="K119" s="11">
        <v>10</v>
      </c>
      <c r="L119" s="11">
        <v>20</v>
      </c>
      <c r="M119" s="11">
        <v>16</v>
      </c>
      <c r="N119" s="11">
        <v>5</v>
      </c>
      <c r="O119" s="11">
        <v>14</v>
      </c>
      <c r="P119" s="11">
        <v>8</v>
      </c>
      <c r="Q119" s="11">
        <v>9</v>
      </c>
      <c r="R119" s="11">
        <v>16</v>
      </c>
      <c r="S119" s="11">
        <v>20</v>
      </c>
      <c r="T119" s="11">
        <v>17</v>
      </c>
      <c r="U119" s="11">
        <v>16</v>
      </c>
      <c r="V119" s="11">
        <v>11</v>
      </c>
      <c r="W119" s="26">
        <v>9</v>
      </c>
      <c r="X119" s="26">
        <v>0</v>
      </c>
      <c r="Y119" s="27">
        <f t="shared" si="4"/>
        <v>332</v>
      </c>
    </row>
    <row r="120" spans="1:25" s="16" customFormat="1" x14ac:dyDescent="0.3">
      <c r="A120" s="24" t="s">
        <v>65</v>
      </c>
      <c r="B120" s="11">
        <v>0</v>
      </c>
      <c r="C120" s="11">
        <v>1</v>
      </c>
      <c r="D120" s="11">
        <v>0</v>
      </c>
      <c r="E120" s="11">
        <v>2</v>
      </c>
      <c r="F120" s="11">
        <v>0</v>
      </c>
      <c r="G120" s="11">
        <v>0</v>
      </c>
      <c r="H120" s="11">
        <v>5</v>
      </c>
      <c r="I120" s="11">
        <v>1</v>
      </c>
      <c r="J120" s="11">
        <v>3</v>
      </c>
      <c r="K120" s="11">
        <v>3</v>
      </c>
      <c r="L120" s="11">
        <v>2</v>
      </c>
      <c r="M120" s="11">
        <v>1</v>
      </c>
      <c r="N120" s="11">
        <v>0</v>
      </c>
      <c r="O120" s="11">
        <v>2</v>
      </c>
      <c r="P120" s="11">
        <v>2</v>
      </c>
      <c r="Q120" s="11">
        <v>3</v>
      </c>
      <c r="R120" s="11">
        <v>0</v>
      </c>
      <c r="S120" s="11">
        <v>0</v>
      </c>
      <c r="T120" s="11">
        <v>0</v>
      </c>
      <c r="U120" s="11">
        <v>1</v>
      </c>
      <c r="V120" s="11">
        <v>1</v>
      </c>
      <c r="W120" s="26">
        <v>0</v>
      </c>
      <c r="X120" s="26">
        <v>0</v>
      </c>
      <c r="Y120" s="27">
        <f t="shared" si="4"/>
        <v>27</v>
      </c>
    </row>
    <row r="121" spans="1:25" s="16" customFormat="1" x14ac:dyDescent="0.3">
      <c r="A121" s="24" t="s">
        <v>40</v>
      </c>
      <c r="B121" s="11">
        <v>5</v>
      </c>
      <c r="C121" s="11">
        <v>8</v>
      </c>
      <c r="D121" s="11">
        <f>0+6</f>
        <v>6</v>
      </c>
      <c r="E121" s="11">
        <v>1</v>
      </c>
      <c r="F121" s="11">
        <v>0</v>
      </c>
      <c r="G121" s="11">
        <v>0</v>
      </c>
      <c r="H121" s="11">
        <v>4</v>
      </c>
      <c r="I121" s="11">
        <v>0</v>
      </c>
      <c r="J121" s="11">
        <v>1</v>
      </c>
      <c r="K121" s="11">
        <v>11</v>
      </c>
      <c r="L121" s="11">
        <v>1</v>
      </c>
      <c r="M121" s="11">
        <v>4</v>
      </c>
      <c r="N121" s="11">
        <v>2</v>
      </c>
      <c r="O121" s="11">
        <v>1</v>
      </c>
      <c r="P121" s="11">
        <v>0</v>
      </c>
      <c r="Q121" s="11">
        <v>0</v>
      </c>
      <c r="R121" s="11">
        <v>0</v>
      </c>
      <c r="S121" s="11">
        <v>6</v>
      </c>
      <c r="T121" s="11">
        <v>3</v>
      </c>
      <c r="U121" s="11">
        <v>2</v>
      </c>
      <c r="V121" s="11">
        <v>2</v>
      </c>
      <c r="W121" s="26">
        <v>0</v>
      </c>
      <c r="X121" s="26">
        <v>7</v>
      </c>
      <c r="Y121" s="27">
        <f t="shared" si="4"/>
        <v>64</v>
      </c>
    </row>
    <row r="122" spans="1:25" s="16" customFormat="1" x14ac:dyDescent="0.3">
      <c r="A122" s="24" t="s">
        <v>38</v>
      </c>
      <c r="B122" s="11">
        <v>1</v>
      </c>
      <c r="C122" s="11">
        <v>29</v>
      </c>
      <c r="D122" s="11">
        <f>0+3</f>
        <v>3</v>
      </c>
      <c r="E122" s="11">
        <v>4</v>
      </c>
      <c r="F122" s="11">
        <v>3</v>
      </c>
      <c r="G122" s="11">
        <v>11</v>
      </c>
      <c r="H122" s="11">
        <v>7</v>
      </c>
      <c r="I122" s="11">
        <v>12</v>
      </c>
      <c r="J122" s="11">
        <v>1</v>
      </c>
      <c r="K122" s="11">
        <v>5</v>
      </c>
      <c r="L122" s="11">
        <v>1</v>
      </c>
      <c r="M122" s="11">
        <v>2</v>
      </c>
      <c r="N122" s="11">
        <v>0</v>
      </c>
      <c r="O122" s="11">
        <v>0</v>
      </c>
      <c r="P122" s="11">
        <v>0</v>
      </c>
      <c r="Q122" s="11">
        <v>0</v>
      </c>
      <c r="R122" s="11">
        <v>1</v>
      </c>
      <c r="S122" s="11">
        <v>4</v>
      </c>
      <c r="T122" s="11">
        <v>0</v>
      </c>
      <c r="U122" s="11">
        <v>2</v>
      </c>
      <c r="V122" s="11">
        <v>5</v>
      </c>
      <c r="W122" s="26">
        <v>1</v>
      </c>
      <c r="X122" s="26">
        <v>1</v>
      </c>
      <c r="Y122" s="27">
        <f t="shared" si="4"/>
        <v>93</v>
      </c>
    </row>
    <row r="123" spans="1:25" s="16" customFormat="1" x14ac:dyDescent="0.3">
      <c r="A123" s="24" t="s">
        <v>22</v>
      </c>
      <c r="B123" s="11">
        <v>1</v>
      </c>
      <c r="C123" s="11">
        <v>0</v>
      </c>
      <c r="D123" s="11">
        <v>0</v>
      </c>
      <c r="E123" s="11">
        <v>2</v>
      </c>
      <c r="F123" s="11">
        <v>6</v>
      </c>
      <c r="G123" s="11">
        <v>1</v>
      </c>
      <c r="H123" s="11">
        <v>7</v>
      </c>
      <c r="I123" s="11">
        <v>1</v>
      </c>
      <c r="J123" s="11">
        <v>1</v>
      </c>
      <c r="K123" s="11">
        <v>1</v>
      </c>
      <c r="L123" s="11">
        <v>1</v>
      </c>
      <c r="M123" s="11">
        <v>56</v>
      </c>
      <c r="N123" s="11">
        <v>7</v>
      </c>
      <c r="O123" s="11">
        <v>2</v>
      </c>
      <c r="P123" s="11">
        <v>1</v>
      </c>
      <c r="Q123" s="11">
        <v>5</v>
      </c>
      <c r="R123" s="11">
        <v>1</v>
      </c>
      <c r="S123" s="11">
        <v>2</v>
      </c>
      <c r="T123" s="11">
        <v>1</v>
      </c>
      <c r="U123" s="11">
        <v>2</v>
      </c>
      <c r="V123" s="11">
        <v>1</v>
      </c>
      <c r="W123" s="26">
        <v>0</v>
      </c>
      <c r="X123" s="26">
        <v>5</v>
      </c>
      <c r="Y123" s="27">
        <f t="shared" si="4"/>
        <v>104</v>
      </c>
    </row>
    <row r="124" spans="1:25" s="16" customFormat="1" x14ac:dyDescent="0.3">
      <c r="A124" s="24" t="s">
        <v>25</v>
      </c>
      <c r="B124" s="11">
        <v>3</v>
      </c>
      <c r="C124" s="11">
        <v>10</v>
      </c>
      <c r="D124" s="11">
        <f>1+1</f>
        <v>2</v>
      </c>
      <c r="E124" s="11">
        <v>3</v>
      </c>
      <c r="F124" s="11">
        <v>7</v>
      </c>
      <c r="G124" s="11">
        <v>3</v>
      </c>
      <c r="H124" s="11">
        <v>3</v>
      </c>
      <c r="I124" s="11">
        <v>0</v>
      </c>
      <c r="J124" s="11">
        <v>4</v>
      </c>
      <c r="K124" s="11">
        <v>1</v>
      </c>
      <c r="L124" s="11">
        <v>5</v>
      </c>
      <c r="M124" s="11">
        <v>10</v>
      </c>
      <c r="N124" s="11">
        <v>1</v>
      </c>
      <c r="O124" s="11">
        <v>5</v>
      </c>
      <c r="P124" s="11">
        <v>1</v>
      </c>
      <c r="Q124" s="11">
        <v>2</v>
      </c>
      <c r="R124" s="11">
        <v>5</v>
      </c>
      <c r="S124" s="11">
        <v>3</v>
      </c>
      <c r="T124" s="11">
        <v>0</v>
      </c>
      <c r="U124" s="11">
        <v>3</v>
      </c>
      <c r="V124" s="11">
        <v>3</v>
      </c>
      <c r="W124" s="26">
        <v>8</v>
      </c>
      <c r="X124" s="26">
        <v>9</v>
      </c>
      <c r="Y124" s="27">
        <f t="shared" si="4"/>
        <v>91</v>
      </c>
    </row>
    <row r="125" spans="1:25" s="16" customFormat="1" x14ac:dyDescent="0.3">
      <c r="A125" s="24" t="s">
        <v>31</v>
      </c>
      <c r="B125" s="11">
        <v>0</v>
      </c>
      <c r="C125" s="11">
        <v>0</v>
      </c>
      <c r="D125" s="11">
        <v>0</v>
      </c>
      <c r="E125" s="11">
        <v>12</v>
      </c>
      <c r="F125" s="11">
        <v>7</v>
      </c>
      <c r="G125" s="11">
        <v>3</v>
      </c>
      <c r="H125" s="11">
        <v>3</v>
      </c>
      <c r="I125" s="11">
        <v>3</v>
      </c>
      <c r="J125" s="11">
        <v>0</v>
      </c>
      <c r="K125" s="11">
        <v>1</v>
      </c>
      <c r="L125" s="11">
        <v>6</v>
      </c>
      <c r="M125" s="11">
        <v>0</v>
      </c>
      <c r="N125" s="11">
        <v>1</v>
      </c>
      <c r="O125" s="11">
        <v>3</v>
      </c>
      <c r="P125" s="11">
        <v>1</v>
      </c>
      <c r="Q125" s="11">
        <v>0</v>
      </c>
      <c r="R125" s="11">
        <v>7</v>
      </c>
      <c r="S125" s="11">
        <v>5</v>
      </c>
      <c r="T125" s="11">
        <v>3</v>
      </c>
      <c r="U125" s="11">
        <v>5</v>
      </c>
      <c r="V125" s="11">
        <v>2</v>
      </c>
      <c r="W125" s="26">
        <v>0</v>
      </c>
      <c r="X125" s="26">
        <v>0</v>
      </c>
      <c r="Y125" s="27">
        <f t="shared" si="4"/>
        <v>62</v>
      </c>
    </row>
    <row r="126" spans="1:25" s="16" customFormat="1" x14ac:dyDescent="0.3">
      <c r="A126" s="24" t="s">
        <v>132</v>
      </c>
      <c r="B126" s="11">
        <v>2</v>
      </c>
      <c r="C126" s="11">
        <v>3</v>
      </c>
      <c r="D126" s="11">
        <f>0+2</f>
        <v>2</v>
      </c>
      <c r="E126" s="11">
        <v>9</v>
      </c>
      <c r="F126" s="11">
        <v>9</v>
      </c>
      <c r="G126" s="11">
        <v>5</v>
      </c>
      <c r="H126" s="11">
        <v>5</v>
      </c>
      <c r="I126" s="11">
        <v>8</v>
      </c>
      <c r="J126" s="11">
        <v>4</v>
      </c>
      <c r="K126" s="11">
        <v>3</v>
      </c>
      <c r="L126" s="11">
        <v>6</v>
      </c>
      <c r="M126" s="11">
        <v>13</v>
      </c>
      <c r="N126" s="11">
        <v>5</v>
      </c>
      <c r="O126" s="11">
        <v>18</v>
      </c>
      <c r="P126" s="11">
        <v>5</v>
      </c>
      <c r="Q126" s="11">
        <v>4</v>
      </c>
      <c r="R126" s="11">
        <v>12</v>
      </c>
      <c r="S126" s="11">
        <v>11</v>
      </c>
      <c r="T126" s="11">
        <v>6</v>
      </c>
      <c r="U126" s="11">
        <v>5</v>
      </c>
      <c r="V126" s="11">
        <v>2</v>
      </c>
      <c r="W126" s="26">
        <v>16</v>
      </c>
      <c r="X126" s="26">
        <v>49</v>
      </c>
      <c r="Y126" s="27">
        <f t="shared" ref="Y126:Y149" si="5">SUM(B126:X126)</f>
        <v>202</v>
      </c>
    </row>
    <row r="127" spans="1:25" s="16" customFormat="1" x14ac:dyDescent="0.3">
      <c r="A127" s="24" t="s">
        <v>36</v>
      </c>
      <c r="B127" s="11">
        <v>3</v>
      </c>
      <c r="C127" s="11">
        <v>0</v>
      </c>
      <c r="D127" s="11">
        <f>0+4</f>
        <v>4</v>
      </c>
      <c r="E127" s="11">
        <v>4</v>
      </c>
      <c r="F127" s="11">
        <v>2</v>
      </c>
      <c r="G127" s="11">
        <v>1</v>
      </c>
      <c r="H127" s="11">
        <v>6</v>
      </c>
      <c r="I127" s="11">
        <v>1</v>
      </c>
      <c r="J127" s="11">
        <v>0</v>
      </c>
      <c r="K127" s="11">
        <v>7</v>
      </c>
      <c r="L127" s="11">
        <v>1</v>
      </c>
      <c r="M127" s="11">
        <v>0</v>
      </c>
      <c r="N127" s="11">
        <v>23</v>
      </c>
      <c r="O127" s="11">
        <v>10</v>
      </c>
      <c r="P127" s="11">
        <v>1</v>
      </c>
      <c r="Q127" s="11">
        <v>0</v>
      </c>
      <c r="R127" s="11">
        <v>3</v>
      </c>
      <c r="S127" s="11">
        <v>10</v>
      </c>
      <c r="T127" s="11">
        <v>1</v>
      </c>
      <c r="U127" s="11">
        <v>4</v>
      </c>
      <c r="V127" s="11">
        <v>1</v>
      </c>
      <c r="W127" s="26">
        <v>0</v>
      </c>
      <c r="X127" s="26">
        <v>1</v>
      </c>
      <c r="Y127" s="27">
        <f t="shared" si="5"/>
        <v>83</v>
      </c>
    </row>
    <row r="128" spans="1:25" s="16" customFormat="1" x14ac:dyDescent="0.3">
      <c r="A128" s="24" t="s">
        <v>42</v>
      </c>
      <c r="B128" s="11">
        <v>3</v>
      </c>
      <c r="C128" s="11">
        <v>12</v>
      </c>
      <c r="D128" s="11">
        <f>2+1</f>
        <v>3</v>
      </c>
      <c r="E128" s="11">
        <v>3</v>
      </c>
      <c r="F128" s="11">
        <v>8</v>
      </c>
      <c r="G128" s="11">
        <v>1</v>
      </c>
      <c r="H128" s="11">
        <v>17</v>
      </c>
      <c r="I128" s="11">
        <v>1</v>
      </c>
      <c r="J128" s="11">
        <v>4</v>
      </c>
      <c r="K128" s="11">
        <v>11</v>
      </c>
      <c r="L128" s="11">
        <v>5</v>
      </c>
      <c r="M128" s="11">
        <v>16</v>
      </c>
      <c r="N128" s="11">
        <v>6</v>
      </c>
      <c r="O128" s="11">
        <v>17</v>
      </c>
      <c r="P128" s="11">
        <v>1</v>
      </c>
      <c r="Q128" s="11">
        <v>9</v>
      </c>
      <c r="R128" s="11">
        <v>6</v>
      </c>
      <c r="S128" s="11">
        <v>3</v>
      </c>
      <c r="T128" s="11">
        <v>1</v>
      </c>
      <c r="U128" s="11">
        <v>3</v>
      </c>
      <c r="V128" s="11">
        <v>2</v>
      </c>
      <c r="W128" s="26">
        <v>7</v>
      </c>
      <c r="X128" s="26">
        <v>50</v>
      </c>
      <c r="Y128" s="27">
        <f t="shared" si="5"/>
        <v>189</v>
      </c>
    </row>
    <row r="129" spans="1:25" s="16" customFormat="1" x14ac:dyDescent="0.3">
      <c r="A129" s="24" t="s">
        <v>16</v>
      </c>
      <c r="B129" s="11">
        <v>2</v>
      </c>
      <c r="C129" s="11">
        <v>0</v>
      </c>
      <c r="D129" s="11">
        <f>0+1</f>
        <v>1</v>
      </c>
      <c r="E129" s="11">
        <v>1</v>
      </c>
      <c r="F129" s="11">
        <v>1</v>
      </c>
      <c r="G129" s="11">
        <v>1</v>
      </c>
      <c r="H129" s="11">
        <v>0</v>
      </c>
      <c r="I129" s="11">
        <v>0</v>
      </c>
      <c r="J129" s="11">
        <v>3</v>
      </c>
      <c r="K129" s="11">
        <v>3</v>
      </c>
      <c r="L129" s="11">
        <v>1</v>
      </c>
      <c r="M129" s="11">
        <v>0</v>
      </c>
      <c r="N129" s="11">
        <v>1</v>
      </c>
      <c r="O129" s="11">
        <v>48</v>
      </c>
      <c r="P129" s="11">
        <v>2</v>
      </c>
      <c r="Q129" s="11">
        <v>0</v>
      </c>
      <c r="R129" s="11">
        <v>5</v>
      </c>
      <c r="S129" s="11">
        <v>9</v>
      </c>
      <c r="T129" s="11">
        <v>6</v>
      </c>
      <c r="U129" s="11">
        <v>0</v>
      </c>
      <c r="V129" s="11">
        <v>1</v>
      </c>
      <c r="W129" s="26">
        <v>2</v>
      </c>
      <c r="X129" s="26">
        <v>7</v>
      </c>
      <c r="Y129" s="27">
        <f t="shared" si="5"/>
        <v>94</v>
      </c>
    </row>
    <row r="130" spans="1:25" s="16" customFormat="1" x14ac:dyDescent="0.3">
      <c r="A130" s="24" t="s">
        <v>158</v>
      </c>
      <c r="B130" s="11">
        <v>7</v>
      </c>
      <c r="C130" s="11">
        <v>0</v>
      </c>
      <c r="D130" s="11">
        <v>0</v>
      </c>
      <c r="E130" s="11">
        <v>15</v>
      </c>
      <c r="F130" s="11">
        <v>29</v>
      </c>
      <c r="G130" s="11">
        <v>0</v>
      </c>
      <c r="H130" s="11">
        <v>13</v>
      </c>
      <c r="I130" s="11">
        <v>1</v>
      </c>
      <c r="J130" s="11">
        <v>7</v>
      </c>
      <c r="K130" s="11">
        <v>2</v>
      </c>
      <c r="L130" s="11">
        <v>2</v>
      </c>
      <c r="M130" s="11">
        <v>11</v>
      </c>
      <c r="N130" s="11">
        <v>2</v>
      </c>
      <c r="O130" s="11">
        <v>4</v>
      </c>
      <c r="P130" s="11">
        <v>4</v>
      </c>
      <c r="Q130" s="11">
        <v>6</v>
      </c>
      <c r="R130" s="11">
        <v>9</v>
      </c>
      <c r="S130" s="11">
        <v>1</v>
      </c>
      <c r="T130" s="11">
        <v>13</v>
      </c>
      <c r="U130" s="11">
        <v>5</v>
      </c>
      <c r="V130" s="11">
        <v>1</v>
      </c>
      <c r="W130" s="26">
        <v>5</v>
      </c>
      <c r="X130" s="26">
        <v>2</v>
      </c>
      <c r="Y130" s="27">
        <f t="shared" si="5"/>
        <v>139</v>
      </c>
    </row>
    <row r="131" spans="1:25" s="16" customFormat="1" x14ac:dyDescent="0.3">
      <c r="A131" s="24" t="s">
        <v>133</v>
      </c>
      <c r="B131" s="11">
        <v>0</v>
      </c>
      <c r="C131" s="11">
        <v>0</v>
      </c>
      <c r="D131" s="11">
        <v>1</v>
      </c>
      <c r="E131" s="11">
        <v>2</v>
      </c>
      <c r="F131" s="11">
        <v>1</v>
      </c>
      <c r="G131" s="11">
        <v>2</v>
      </c>
      <c r="H131" s="11">
        <v>2</v>
      </c>
      <c r="I131" s="11">
        <v>1</v>
      </c>
      <c r="J131" s="11">
        <v>0</v>
      </c>
      <c r="K131" s="11">
        <v>2</v>
      </c>
      <c r="L131" s="11">
        <v>2</v>
      </c>
      <c r="M131" s="11">
        <v>2</v>
      </c>
      <c r="N131" s="11">
        <v>0</v>
      </c>
      <c r="O131" s="11">
        <v>4</v>
      </c>
      <c r="P131" s="11">
        <v>3</v>
      </c>
      <c r="Q131" s="11">
        <v>1</v>
      </c>
      <c r="R131" s="11">
        <v>2</v>
      </c>
      <c r="S131" s="11">
        <v>4</v>
      </c>
      <c r="T131" s="11">
        <v>0</v>
      </c>
      <c r="U131" s="11">
        <v>2</v>
      </c>
      <c r="V131" s="11">
        <v>6</v>
      </c>
      <c r="W131" s="26">
        <v>0</v>
      </c>
      <c r="X131" s="26">
        <v>0</v>
      </c>
      <c r="Y131" s="27">
        <f t="shared" si="5"/>
        <v>37</v>
      </c>
    </row>
    <row r="132" spans="1:25" s="16" customFormat="1" x14ac:dyDescent="0.3">
      <c r="A132" s="24" t="s">
        <v>29</v>
      </c>
      <c r="B132" s="11">
        <v>3</v>
      </c>
      <c r="C132" s="11">
        <v>4</v>
      </c>
      <c r="D132" s="11">
        <v>0</v>
      </c>
      <c r="E132" s="11">
        <v>61</v>
      </c>
      <c r="F132" s="11">
        <v>25</v>
      </c>
      <c r="G132" s="11">
        <v>10</v>
      </c>
      <c r="H132" s="11">
        <v>16</v>
      </c>
      <c r="I132" s="11">
        <v>3</v>
      </c>
      <c r="J132" s="11">
        <v>11</v>
      </c>
      <c r="K132" s="11">
        <v>14</v>
      </c>
      <c r="L132" s="11">
        <v>5</v>
      </c>
      <c r="M132" s="11">
        <v>7</v>
      </c>
      <c r="N132" s="11">
        <v>2</v>
      </c>
      <c r="O132" s="11">
        <v>5</v>
      </c>
      <c r="P132" s="11">
        <v>0</v>
      </c>
      <c r="Q132" s="11">
        <v>1</v>
      </c>
      <c r="R132" s="11">
        <v>8</v>
      </c>
      <c r="S132" s="11">
        <v>5</v>
      </c>
      <c r="T132" s="11">
        <v>2</v>
      </c>
      <c r="U132" s="11">
        <v>4</v>
      </c>
      <c r="V132" s="11">
        <v>3</v>
      </c>
      <c r="W132" s="26">
        <v>5</v>
      </c>
      <c r="X132" s="26">
        <v>0</v>
      </c>
      <c r="Y132" s="27">
        <f t="shared" si="5"/>
        <v>194</v>
      </c>
    </row>
    <row r="133" spans="1:25" s="16" customFormat="1" x14ac:dyDescent="0.3">
      <c r="A133" s="24" t="s">
        <v>167</v>
      </c>
      <c r="B133" s="11">
        <v>18</v>
      </c>
      <c r="C133" s="11">
        <v>33</v>
      </c>
      <c r="D133" s="11">
        <f>4+12</f>
        <v>16</v>
      </c>
      <c r="E133" s="11">
        <v>12</v>
      </c>
      <c r="F133" s="11">
        <v>20</v>
      </c>
      <c r="G133" s="11">
        <v>8</v>
      </c>
      <c r="H133" s="11">
        <v>15</v>
      </c>
      <c r="I133" s="11">
        <v>2</v>
      </c>
      <c r="J133" s="11">
        <v>7</v>
      </c>
      <c r="K133" s="11">
        <v>12</v>
      </c>
      <c r="L133" s="11">
        <v>9</v>
      </c>
      <c r="M133" s="11">
        <v>11</v>
      </c>
      <c r="N133" s="11">
        <v>26</v>
      </c>
      <c r="O133" s="11">
        <v>12</v>
      </c>
      <c r="P133" s="11">
        <v>3</v>
      </c>
      <c r="Q133" s="11">
        <v>22</v>
      </c>
      <c r="R133" s="11">
        <v>20</v>
      </c>
      <c r="S133" s="11">
        <v>8</v>
      </c>
      <c r="T133" s="11">
        <v>15</v>
      </c>
      <c r="U133" s="11">
        <v>13</v>
      </c>
      <c r="V133" s="11">
        <v>10</v>
      </c>
      <c r="W133" s="26">
        <v>12</v>
      </c>
      <c r="X133" s="26">
        <v>0</v>
      </c>
      <c r="Y133" s="27">
        <f t="shared" si="5"/>
        <v>304</v>
      </c>
    </row>
    <row r="134" spans="1:25" s="16" customFormat="1" x14ac:dyDescent="0.3">
      <c r="A134" s="24" t="s">
        <v>15</v>
      </c>
      <c r="B134" s="11">
        <v>1</v>
      </c>
      <c r="C134" s="11">
        <v>0</v>
      </c>
      <c r="D134" s="11">
        <v>0</v>
      </c>
      <c r="E134" s="11">
        <v>1</v>
      </c>
      <c r="F134" s="11">
        <v>0</v>
      </c>
      <c r="G134" s="11">
        <v>0</v>
      </c>
      <c r="H134" s="11">
        <v>1</v>
      </c>
      <c r="I134" s="11">
        <v>16</v>
      </c>
      <c r="J134" s="11">
        <v>0</v>
      </c>
      <c r="K134" s="11">
        <v>27</v>
      </c>
      <c r="L134" s="11">
        <v>5</v>
      </c>
      <c r="M134" s="11">
        <v>2</v>
      </c>
      <c r="N134" s="11">
        <v>2</v>
      </c>
      <c r="O134" s="11">
        <v>12</v>
      </c>
      <c r="P134" s="11">
        <v>3</v>
      </c>
      <c r="Q134" s="11">
        <v>18</v>
      </c>
      <c r="R134" s="11">
        <v>1</v>
      </c>
      <c r="S134" s="11">
        <v>0</v>
      </c>
      <c r="T134" s="11">
        <v>3</v>
      </c>
      <c r="U134" s="11">
        <v>0</v>
      </c>
      <c r="V134" s="11">
        <v>0</v>
      </c>
      <c r="W134" s="26">
        <v>4</v>
      </c>
      <c r="X134" s="26">
        <v>1</v>
      </c>
      <c r="Y134" s="27">
        <f t="shared" si="5"/>
        <v>97</v>
      </c>
    </row>
    <row r="135" spans="1:25" s="16" customFormat="1" x14ac:dyDescent="0.3">
      <c r="A135" s="24" t="s">
        <v>72</v>
      </c>
      <c r="B135" s="11">
        <v>1</v>
      </c>
      <c r="C135" s="11">
        <v>1</v>
      </c>
      <c r="D135" s="11">
        <v>0</v>
      </c>
      <c r="E135" s="11">
        <v>0</v>
      </c>
      <c r="F135" s="11">
        <v>0</v>
      </c>
      <c r="G135" s="11">
        <v>1</v>
      </c>
      <c r="H135" s="11">
        <v>3</v>
      </c>
      <c r="I135" s="11">
        <v>2</v>
      </c>
      <c r="J135" s="11">
        <v>2</v>
      </c>
      <c r="K135" s="11">
        <v>1</v>
      </c>
      <c r="L135" s="11">
        <v>3</v>
      </c>
      <c r="M135" s="11">
        <v>3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3</v>
      </c>
      <c r="T135" s="11">
        <v>0</v>
      </c>
      <c r="U135" s="11">
        <v>2</v>
      </c>
      <c r="V135" s="11">
        <v>2</v>
      </c>
      <c r="W135" s="26">
        <v>1</v>
      </c>
      <c r="X135" s="26">
        <v>5</v>
      </c>
      <c r="Y135" s="27">
        <f t="shared" si="5"/>
        <v>30</v>
      </c>
    </row>
    <row r="136" spans="1:25" s="16" customFormat="1" x14ac:dyDescent="0.3">
      <c r="A136" s="24" t="s">
        <v>17</v>
      </c>
      <c r="B136" s="11">
        <v>1</v>
      </c>
      <c r="C136" s="11">
        <v>0</v>
      </c>
      <c r="D136" s="11">
        <f>0+1</f>
        <v>1</v>
      </c>
      <c r="E136" s="11">
        <v>3</v>
      </c>
      <c r="F136" s="11">
        <v>1</v>
      </c>
      <c r="G136" s="11">
        <v>2</v>
      </c>
      <c r="H136" s="11">
        <v>7</v>
      </c>
      <c r="I136" s="11">
        <v>0</v>
      </c>
      <c r="J136" s="11">
        <v>5</v>
      </c>
      <c r="K136" s="11">
        <v>1</v>
      </c>
      <c r="L136" s="11">
        <v>3</v>
      </c>
      <c r="M136" s="11">
        <v>4</v>
      </c>
      <c r="N136" s="11">
        <v>5</v>
      </c>
      <c r="O136" s="11">
        <v>8</v>
      </c>
      <c r="P136" s="11">
        <v>1</v>
      </c>
      <c r="Q136" s="11">
        <v>2</v>
      </c>
      <c r="R136" s="11">
        <v>16</v>
      </c>
      <c r="S136" s="11">
        <v>5</v>
      </c>
      <c r="T136" s="11">
        <v>3</v>
      </c>
      <c r="U136" s="11">
        <v>7</v>
      </c>
      <c r="V136" s="11">
        <v>1</v>
      </c>
      <c r="W136" s="26">
        <v>3</v>
      </c>
      <c r="X136" s="26">
        <v>3</v>
      </c>
      <c r="Y136" s="27">
        <f t="shared" si="5"/>
        <v>82</v>
      </c>
    </row>
    <row r="137" spans="1:25" s="16" customFormat="1" x14ac:dyDescent="0.3">
      <c r="A137" s="24" t="s">
        <v>136</v>
      </c>
      <c r="B137" s="11">
        <v>0</v>
      </c>
      <c r="C137" s="11">
        <v>0</v>
      </c>
      <c r="D137" s="11">
        <v>1</v>
      </c>
      <c r="E137" s="11">
        <v>0</v>
      </c>
      <c r="F137" s="11">
        <v>0</v>
      </c>
      <c r="G137" s="11">
        <v>0</v>
      </c>
      <c r="H137" s="11">
        <v>0</v>
      </c>
      <c r="I137" s="11">
        <v>9</v>
      </c>
      <c r="J137" s="11">
        <v>0</v>
      </c>
      <c r="K137" s="11">
        <v>0</v>
      </c>
      <c r="L137" s="11">
        <v>1</v>
      </c>
      <c r="M137" s="11">
        <v>3</v>
      </c>
      <c r="N137" s="11">
        <v>0</v>
      </c>
      <c r="O137" s="11">
        <v>0</v>
      </c>
      <c r="P137" s="11">
        <v>2</v>
      </c>
      <c r="Q137" s="11">
        <v>1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26">
        <v>0</v>
      </c>
      <c r="X137" s="26">
        <v>0</v>
      </c>
      <c r="Y137" s="27">
        <f t="shared" si="5"/>
        <v>17</v>
      </c>
    </row>
    <row r="138" spans="1:25" s="16" customFormat="1" x14ac:dyDescent="0.3">
      <c r="A138" s="24" t="s">
        <v>134</v>
      </c>
      <c r="B138" s="11">
        <v>0</v>
      </c>
      <c r="C138" s="11">
        <v>1</v>
      </c>
      <c r="D138" s="11">
        <v>0</v>
      </c>
      <c r="E138" s="11">
        <v>0</v>
      </c>
      <c r="F138" s="11">
        <v>0</v>
      </c>
      <c r="G138" s="11">
        <v>0</v>
      </c>
      <c r="H138" s="11">
        <v>1</v>
      </c>
      <c r="I138" s="11">
        <v>0</v>
      </c>
      <c r="J138" s="11">
        <v>0</v>
      </c>
      <c r="K138" s="11">
        <v>0</v>
      </c>
      <c r="L138" s="11">
        <v>1</v>
      </c>
      <c r="M138" s="11">
        <v>4</v>
      </c>
      <c r="N138" s="11">
        <v>1</v>
      </c>
      <c r="O138" s="11">
        <v>0</v>
      </c>
      <c r="P138" s="11">
        <v>0</v>
      </c>
      <c r="Q138" s="11">
        <v>2</v>
      </c>
      <c r="R138" s="11">
        <v>0</v>
      </c>
      <c r="S138" s="11">
        <v>0</v>
      </c>
      <c r="T138" s="11">
        <v>1</v>
      </c>
      <c r="U138" s="11">
        <v>0</v>
      </c>
      <c r="V138" s="11">
        <v>1</v>
      </c>
      <c r="W138" s="26">
        <v>0</v>
      </c>
      <c r="X138" s="26">
        <v>1</v>
      </c>
      <c r="Y138" s="27">
        <f t="shared" si="5"/>
        <v>13</v>
      </c>
    </row>
    <row r="139" spans="1:25" s="16" customFormat="1" x14ac:dyDescent="0.3">
      <c r="A139" s="24" t="s">
        <v>108</v>
      </c>
      <c r="B139" s="11">
        <v>0</v>
      </c>
      <c r="C139" s="11">
        <v>7</v>
      </c>
      <c r="D139" s="11">
        <f>1+1</f>
        <v>2</v>
      </c>
      <c r="E139" s="11">
        <v>3</v>
      </c>
      <c r="F139" s="11">
        <v>2</v>
      </c>
      <c r="G139" s="11">
        <v>0</v>
      </c>
      <c r="H139" s="11">
        <v>0</v>
      </c>
      <c r="I139" s="11">
        <v>0</v>
      </c>
      <c r="J139" s="11">
        <v>6</v>
      </c>
      <c r="K139" s="11">
        <v>0</v>
      </c>
      <c r="L139" s="11">
        <v>0</v>
      </c>
      <c r="M139" s="11">
        <v>0</v>
      </c>
      <c r="N139" s="11">
        <v>0</v>
      </c>
      <c r="O139" s="11">
        <v>1</v>
      </c>
      <c r="P139" s="11">
        <v>1</v>
      </c>
      <c r="Q139" s="11">
        <v>0</v>
      </c>
      <c r="R139" s="11">
        <v>3</v>
      </c>
      <c r="S139" s="11">
        <v>14</v>
      </c>
      <c r="T139" s="11">
        <v>2</v>
      </c>
      <c r="U139" s="11">
        <v>0</v>
      </c>
      <c r="V139" s="11">
        <v>2</v>
      </c>
      <c r="W139" s="26">
        <v>0</v>
      </c>
      <c r="X139" s="26">
        <v>0</v>
      </c>
      <c r="Y139" s="27">
        <f t="shared" si="5"/>
        <v>43</v>
      </c>
    </row>
    <row r="140" spans="1:25" s="16" customFormat="1" x14ac:dyDescent="0.3">
      <c r="A140" s="25" t="s">
        <v>76</v>
      </c>
      <c r="B140" s="11">
        <v>15</v>
      </c>
      <c r="C140" s="11">
        <v>68</v>
      </c>
      <c r="D140" s="11">
        <f>6+11</f>
        <v>17</v>
      </c>
      <c r="E140" s="11">
        <v>21</v>
      </c>
      <c r="F140" s="11">
        <v>18</v>
      </c>
      <c r="G140" s="11">
        <v>8</v>
      </c>
      <c r="H140" s="11">
        <v>24</v>
      </c>
      <c r="I140" s="11">
        <v>4</v>
      </c>
      <c r="J140" s="11">
        <v>9</v>
      </c>
      <c r="K140" s="11">
        <v>13</v>
      </c>
      <c r="L140" s="11">
        <v>5</v>
      </c>
      <c r="M140" s="11">
        <v>15</v>
      </c>
      <c r="N140" s="11">
        <v>13</v>
      </c>
      <c r="O140" s="11">
        <v>6</v>
      </c>
      <c r="P140" s="11">
        <v>3</v>
      </c>
      <c r="Q140" s="11">
        <v>2</v>
      </c>
      <c r="R140" s="11">
        <v>8</v>
      </c>
      <c r="S140" s="11">
        <v>11</v>
      </c>
      <c r="T140" s="11">
        <v>7</v>
      </c>
      <c r="U140" s="11">
        <v>1</v>
      </c>
      <c r="V140" s="11">
        <v>3</v>
      </c>
      <c r="W140" s="26">
        <v>13</v>
      </c>
      <c r="X140" s="26">
        <v>34</v>
      </c>
      <c r="Y140" s="27">
        <f t="shared" si="5"/>
        <v>318</v>
      </c>
    </row>
    <row r="141" spans="1:25" s="16" customFormat="1" x14ac:dyDescent="0.3">
      <c r="A141" s="24" t="s">
        <v>27</v>
      </c>
      <c r="B141" s="11">
        <v>3</v>
      </c>
      <c r="C141" s="11">
        <v>7</v>
      </c>
      <c r="D141" s="11">
        <f>1+8</f>
        <v>9</v>
      </c>
      <c r="E141" s="11">
        <v>4</v>
      </c>
      <c r="F141" s="11">
        <v>4</v>
      </c>
      <c r="G141" s="11">
        <v>2</v>
      </c>
      <c r="H141" s="11">
        <v>7</v>
      </c>
      <c r="I141" s="11">
        <v>8</v>
      </c>
      <c r="J141" s="11">
        <v>14</v>
      </c>
      <c r="K141" s="11">
        <v>11</v>
      </c>
      <c r="L141" s="11">
        <v>5</v>
      </c>
      <c r="M141" s="11">
        <v>5</v>
      </c>
      <c r="N141" s="11">
        <v>9</v>
      </c>
      <c r="O141" s="11">
        <v>11</v>
      </c>
      <c r="P141" s="11">
        <v>11</v>
      </c>
      <c r="Q141" s="11">
        <v>9</v>
      </c>
      <c r="R141" s="11">
        <v>3</v>
      </c>
      <c r="S141" s="11">
        <v>21</v>
      </c>
      <c r="T141" s="11">
        <v>9</v>
      </c>
      <c r="U141" s="11">
        <v>5</v>
      </c>
      <c r="V141" s="11">
        <v>10</v>
      </c>
      <c r="W141" s="26">
        <v>2</v>
      </c>
      <c r="X141" s="26">
        <v>9</v>
      </c>
      <c r="Y141" s="27">
        <f t="shared" si="5"/>
        <v>178</v>
      </c>
    </row>
    <row r="142" spans="1:25" s="16" customFormat="1" x14ac:dyDescent="0.3">
      <c r="A142" s="24" t="s">
        <v>116</v>
      </c>
      <c r="B142" s="11">
        <v>0</v>
      </c>
      <c r="C142" s="11">
        <v>13</v>
      </c>
      <c r="D142" s="11">
        <f>2+3</f>
        <v>5</v>
      </c>
      <c r="E142" s="11">
        <v>1</v>
      </c>
      <c r="F142" s="11">
        <v>2</v>
      </c>
      <c r="G142" s="11">
        <v>0</v>
      </c>
      <c r="H142" s="11">
        <v>10</v>
      </c>
      <c r="I142" s="11">
        <v>0</v>
      </c>
      <c r="J142" s="11">
        <v>1</v>
      </c>
      <c r="K142" s="11">
        <v>2</v>
      </c>
      <c r="L142" s="11">
        <v>1</v>
      </c>
      <c r="M142" s="11">
        <v>7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26">
        <v>0</v>
      </c>
      <c r="X142" s="26">
        <v>0</v>
      </c>
      <c r="Y142" s="27">
        <f t="shared" si="5"/>
        <v>42</v>
      </c>
    </row>
    <row r="143" spans="1:25" s="16" customFormat="1" x14ac:dyDescent="0.3">
      <c r="A143" s="24" t="s">
        <v>137</v>
      </c>
      <c r="B143" s="11">
        <v>0</v>
      </c>
      <c r="C143" s="11">
        <v>0</v>
      </c>
      <c r="D143" s="11">
        <v>0</v>
      </c>
      <c r="E143" s="11">
        <v>0</v>
      </c>
      <c r="F143" s="11">
        <v>4</v>
      </c>
      <c r="G143" s="11">
        <v>0</v>
      </c>
      <c r="H143" s="11">
        <v>1</v>
      </c>
      <c r="I143" s="11">
        <v>0</v>
      </c>
      <c r="J143" s="11">
        <v>1</v>
      </c>
      <c r="K143" s="11">
        <v>0</v>
      </c>
      <c r="L143" s="11">
        <v>1</v>
      </c>
      <c r="M143" s="11">
        <v>1</v>
      </c>
      <c r="N143" s="11">
        <v>1</v>
      </c>
      <c r="O143" s="11">
        <v>2</v>
      </c>
      <c r="P143" s="11">
        <v>1</v>
      </c>
      <c r="Q143" s="11">
        <v>3</v>
      </c>
      <c r="R143" s="11">
        <v>0</v>
      </c>
      <c r="S143" s="11">
        <v>0</v>
      </c>
      <c r="T143" s="11">
        <v>1</v>
      </c>
      <c r="U143" s="11">
        <v>1</v>
      </c>
      <c r="V143" s="11">
        <v>2</v>
      </c>
      <c r="W143" s="26">
        <v>0</v>
      </c>
      <c r="X143" s="26">
        <v>0</v>
      </c>
      <c r="Y143" s="27">
        <f t="shared" si="5"/>
        <v>19</v>
      </c>
    </row>
    <row r="144" spans="1:25" s="16" customFormat="1" x14ac:dyDescent="0.3">
      <c r="A144" s="24" t="s">
        <v>20</v>
      </c>
      <c r="B144" s="11">
        <v>0</v>
      </c>
      <c r="C144" s="11">
        <v>3</v>
      </c>
      <c r="D144" s="11">
        <f>0+2</f>
        <v>2</v>
      </c>
      <c r="E144" s="11">
        <v>1</v>
      </c>
      <c r="F144" s="11">
        <v>4</v>
      </c>
      <c r="G144" s="11">
        <v>2</v>
      </c>
      <c r="H144" s="11">
        <v>8</v>
      </c>
      <c r="I144" s="11">
        <v>2</v>
      </c>
      <c r="J144" s="11">
        <v>0</v>
      </c>
      <c r="K144" s="11">
        <v>1</v>
      </c>
      <c r="L144" s="11">
        <v>1</v>
      </c>
      <c r="M144" s="11">
        <v>9</v>
      </c>
      <c r="N144" s="11">
        <v>9</v>
      </c>
      <c r="O144" s="11">
        <v>21</v>
      </c>
      <c r="P144" s="11">
        <v>1</v>
      </c>
      <c r="Q144" s="11">
        <v>0</v>
      </c>
      <c r="R144" s="11">
        <v>7</v>
      </c>
      <c r="S144" s="11">
        <v>3</v>
      </c>
      <c r="T144" s="11">
        <v>0</v>
      </c>
      <c r="U144" s="11">
        <v>3</v>
      </c>
      <c r="V144" s="11">
        <v>0</v>
      </c>
      <c r="W144" s="26">
        <v>2</v>
      </c>
      <c r="X144" s="26">
        <v>6</v>
      </c>
      <c r="Y144" s="27">
        <f t="shared" si="5"/>
        <v>85</v>
      </c>
    </row>
    <row r="145" spans="1:25" s="16" customFormat="1" x14ac:dyDescent="0.3">
      <c r="A145" s="24" t="s">
        <v>23</v>
      </c>
      <c r="B145" s="11">
        <v>4</v>
      </c>
      <c r="C145" s="11">
        <v>14</v>
      </c>
      <c r="D145" s="11">
        <f>0+1</f>
        <v>1</v>
      </c>
      <c r="E145" s="11">
        <v>0</v>
      </c>
      <c r="F145" s="11">
        <v>2</v>
      </c>
      <c r="G145" s="11">
        <v>0</v>
      </c>
      <c r="H145" s="11">
        <v>14</v>
      </c>
      <c r="I145" s="11">
        <v>0</v>
      </c>
      <c r="J145" s="11">
        <v>0</v>
      </c>
      <c r="K145" s="11">
        <v>5</v>
      </c>
      <c r="L145" s="11">
        <v>1</v>
      </c>
      <c r="M145" s="11">
        <v>3</v>
      </c>
      <c r="N145" s="11">
        <v>0</v>
      </c>
      <c r="O145" s="11">
        <v>5</v>
      </c>
      <c r="P145" s="11">
        <v>0</v>
      </c>
      <c r="Q145" s="11">
        <v>12</v>
      </c>
      <c r="R145" s="11">
        <v>6</v>
      </c>
      <c r="S145" s="11">
        <v>1</v>
      </c>
      <c r="T145" s="11">
        <v>8</v>
      </c>
      <c r="U145" s="11">
        <v>2</v>
      </c>
      <c r="V145" s="11">
        <v>0</v>
      </c>
      <c r="W145" s="26">
        <v>1</v>
      </c>
      <c r="X145" s="26">
        <v>2</v>
      </c>
      <c r="Y145" s="27">
        <f t="shared" si="5"/>
        <v>81</v>
      </c>
    </row>
    <row r="146" spans="1:25" s="16" customFormat="1" x14ac:dyDescent="0.3">
      <c r="A146" s="25" t="s">
        <v>83</v>
      </c>
      <c r="B146" s="11">
        <v>6</v>
      </c>
      <c r="C146" s="11">
        <v>6</v>
      </c>
      <c r="D146" s="11">
        <f>0+2</f>
        <v>2</v>
      </c>
      <c r="E146" s="11">
        <v>13</v>
      </c>
      <c r="F146" s="11">
        <v>8</v>
      </c>
      <c r="G146" s="11">
        <v>2</v>
      </c>
      <c r="H146" s="11">
        <v>3</v>
      </c>
      <c r="I146" s="11">
        <v>1</v>
      </c>
      <c r="J146" s="11">
        <v>4</v>
      </c>
      <c r="K146" s="11">
        <v>12</v>
      </c>
      <c r="L146" s="11">
        <v>1</v>
      </c>
      <c r="M146" s="11">
        <v>4</v>
      </c>
      <c r="N146" s="11">
        <v>0</v>
      </c>
      <c r="O146" s="11">
        <v>1</v>
      </c>
      <c r="P146" s="11">
        <v>0</v>
      </c>
      <c r="Q146" s="11">
        <v>7</v>
      </c>
      <c r="R146" s="11">
        <v>2</v>
      </c>
      <c r="S146" s="11">
        <v>12</v>
      </c>
      <c r="T146" s="11">
        <v>2</v>
      </c>
      <c r="U146" s="11">
        <v>2</v>
      </c>
      <c r="V146" s="11">
        <v>0</v>
      </c>
      <c r="W146" s="26">
        <v>1</v>
      </c>
      <c r="X146" s="26">
        <v>0</v>
      </c>
      <c r="Y146" s="27">
        <f t="shared" si="5"/>
        <v>89</v>
      </c>
    </row>
    <row r="147" spans="1:25" s="16" customFormat="1" x14ac:dyDescent="0.3">
      <c r="A147" s="24" t="s">
        <v>89</v>
      </c>
      <c r="B147" s="11">
        <v>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12</v>
      </c>
      <c r="O147" s="11">
        <v>4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1</v>
      </c>
      <c r="V147" s="11">
        <v>1</v>
      </c>
      <c r="W147" s="26">
        <v>0</v>
      </c>
      <c r="X147" s="26">
        <v>0</v>
      </c>
      <c r="Y147" s="27">
        <f t="shared" si="5"/>
        <v>18</v>
      </c>
    </row>
    <row r="148" spans="1:25" s="16" customFormat="1" x14ac:dyDescent="0.3">
      <c r="A148" s="24" t="s">
        <v>138</v>
      </c>
      <c r="B148" s="11">
        <v>16</v>
      </c>
      <c r="C148" s="11">
        <v>0</v>
      </c>
      <c r="D148" s="11">
        <v>0</v>
      </c>
      <c r="E148" s="11">
        <v>0</v>
      </c>
      <c r="F148" s="11">
        <v>3</v>
      </c>
      <c r="G148" s="11">
        <v>1</v>
      </c>
      <c r="H148" s="11">
        <v>2</v>
      </c>
      <c r="I148" s="11">
        <v>1</v>
      </c>
      <c r="J148" s="11">
        <v>1</v>
      </c>
      <c r="K148" s="11">
        <v>0</v>
      </c>
      <c r="L148" s="11">
        <v>0</v>
      </c>
      <c r="M148" s="11">
        <v>3</v>
      </c>
      <c r="N148" s="11">
        <v>0</v>
      </c>
      <c r="O148" s="11">
        <v>2</v>
      </c>
      <c r="P148" s="11">
        <v>0</v>
      </c>
      <c r="Q148" s="11">
        <v>3</v>
      </c>
      <c r="R148" s="11">
        <v>2</v>
      </c>
      <c r="S148" s="11">
        <v>0</v>
      </c>
      <c r="T148" s="11">
        <v>0</v>
      </c>
      <c r="U148" s="11">
        <v>1</v>
      </c>
      <c r="V148" s="11">
        <v>0</v>
      </c>
      <c r="W148" s="26">
        <v>0</v>
      </c>
      <c r="X148" s="26">
        <v>2</v>
      </c>
      <c r="Y148" s="27">
        <f t="shared" si="5"/>
        <v>37</v>
      </c>
    </row>
    <row r="149" spans="1:25" s="16" customFormat="1" x14ac:dyDescent="0.3">
      <c r="A149" s="24" t="s">
        <v>90</v>
      </c>
      <c r="B149" s="11">
        <v>0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1</v>
      </c>
      <c r="J149" s="11">
        <v>0</v>
      </c>
      <c r="K149" s="11">
        <v>22</v>
      </c>
      <c r="L149" s="11">
        <v>1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1</v>
      </c>
      <c r="U149" s="11">
        <v>0</v>
      </c>
      <c r="V149" s="11">
        <v>0</v>
      </c>
      <c r="W149" s="26">
        <v>0</v>
      </c>
      <c r="X149" s="26">
        <v>0</v>
      </c>
      <c r="Y149" s="27">
        <f t="shared" si="5"/>
        <v>25</v>
      </c>
    </row>
    <row r="150" spans="1:25" s="16" customForma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s="18" customFormat="1" x14ac:dyDescent="0.3"/>
  </sheetData>
  <sheetProtection password="CFAF" sheet="1" objects="1" formatCells="0" formatColumns="0" formatRows="0" insertColumns="0" insertRows="0" insertHyperlinks="0" deleteColumns="0" deleteRows="0" sort="0" autoFilter="0" pivotTables="0"/>
  <mergeCells count="1">
    <mergeCell ref="B1:D1"/>
  </mergeCells>
  <dataValidations count="1">
    <dataValidation type="list" allowBlank="1" showInputMessage="1" showErrorMessage="1" promptTitle="Sélectionner le concept" sqref="B1" xr:uid="{4E56893D-9160-4F85-956C-2735AAA719E6}">
      <formula1>$A$62:$A$149</formula1>
    </dataValidation>
  </dataValidations>
  <printOptions horizontalCentered="1" verticalCentered="1"/>
  <pageMargins left="0.39370078740157483" right="0.39370078740157483" top="0.94488188976377963" bottom="0.94488188976377963" header="0.51181102362204722" footer="0.51181102362204722"/>
  <pageSetup scale="75" orientation="landscape" r:id="rId1"/>
  <headerFooter>
    <oddHeader>&amp;L&amp;14LIBERTAT&amp;C&amp;"-,Gras"&amp;18MétaPhi&amp;"-,Normal"&amp;11
&amp;"-,Gras"&amp;14Occurrence des concepts&amp;R&amp;"-,Gras"&amp;16 2024</oddHeader>
    <oddFooter>&amp;L&amp;F&amp;C&amp;P/&amp;N</oddFooter>
  </headerFooter>
  <ignoredErrors>
    <ignoredError sqref="D14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A4588-D059-4040-8633-040A88FDC574}">
  <sheetPr codeName="Feuil2"/>
  <dimension ref="A1:BP790"/>
  <sheetViews>
    <sheetView zoomScale="80" zoomScaleNormal="80" workbookViewId="0">
      <selection activeCell="B1" sqref="B1:D1"/>
    </sheetView>
  </sheetViews>
  <sheetFormatPr baseColWidth="10" defaultColWidth="11.44140625" defaultRowHeight="14.4" x14ac:dyDescent="0.3"/>
  <cols>
    <col min="1" max="1" width="28.33203125" style="1" customWidth="1"/>
    <col min="2" max="2" width="22.6640625" style="1" customWidth="1"/>
    <col min="3" max="3" width="14.77734375" style="1" customWidth="1"/>
    <col min="4" max="4" width="12" style="1" customWidth="1"/>
    <col min="5" max="20" width="11.44140625" style="1" customWidth="1"/>
    <col min="21" max="44" width="11.44140625" style="16" customWidth="1"/>
    <col min="45" max="45" width="12.88671875" style="16" customWidth="1"/>
    <col min="46" max="59" width="11.44140625" style="16" customWidth="1"/>
    <col min="60" max="60" width="12.88671875" style="16" customWidth="1"/>
    <col min="61" max="67" width="11.44140625" style="16" customWidth="1"/>
    <col min="68" max="68" width="11.44140625" style="16"/>
    <col min="69" max="16384" width="11.44140625" style="1"/>
  </cols>
  <sheetData>
    <row r="1" spans="1:20" ht="57.75" customHeight="1" thickTop="1" thickBot="1" x14ac:dyDescent="0.35">
      <c r="A1" s="13" t="s">
        <v>176</v>
      </c>
      <c r="B1" s="38" t="s">
        <v>97</v>
      </c>
      <c r="C1" s="39"/>
      <c r="D1" s="40"/>
    </row>
    <row r="2" spans="1:20" ht="15" customHeight="1" thickTop="1" x14ac:dyDescent="0.3">
      <c r="A2" s="31" t="s">
        <v>0</v>
      </c>
      <c r="B2" s="12">
        <f>VLOOKUP(B$1,A$58:X$122,2,0)</f>
        <v>0</v>
      </c>
      <c r="C2" s="21"/>
      <c r="D2" s="30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15" customHeight="1" x14ac:dyDescent="0.3">
      <c r="A3" s="31" t="s">
        <v>1</v>
      </c>
      <c r="B3" s="12">
        <f>VLOOKUP(B$1,A$58:X$122,3,0)</f>
        <v>0</v>
      </c>
      <c r="C3" s="21"/>
      <c r="D3" s="30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5" customHeight="1" x14ac:dyDescent="0.3">
      <c r="A4" s="31" t="s">
        <v>43</v>
      </c>
      <c r="B4" s="12">
        <f>VLOOKUP(B$1,A$58:X$122,4,0)</f>
        <v>0</v>
      </c>
      <c r="C4" s="21"/>
      <c r="D4" s="30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15" customHeight="1" x14ac:dyDescent="0.3">
      <c r="A5" s="31" t="s">
        <v>2</v>
      </c>
      <c r="B5" s="12">
        <f>VLOOKUP(B$1,A$58:X$122,5,0)</f>
        <v>0</v>
      </c>
      <c r="C5" s="21"/>
      <c r="D5" s="30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15" customHeight="1" x14ac:dyDescent="0.3">
      <c r="A6" s="31" t="s">
        <v>3</v>
      </c>
      <c r="B6" s="12">
        <f>VLOOKUP(B$1,A$58:X$122,6,0)</f>
        <v>0</v>
      </c>
      <c r="C6" s="21"/>
      <c r="D6" s="30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5" customHeight="1" x14ac:dyDescent="0.3">
      <c r="A7" s="31" t="s">
        <v>4</v>
      </c>
      <c r="B7" s="12">
        <f>VLOOKUP(B$1,A$58:X$122,7,0)</f>
        <v>0</v>
      </c>
      <c r="C7" s="21"/>
      <c r="D7" s="30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15" customHeight="1" x14ac:dyDescent="0.3">
      <c r="A8" s="31" t="s">
        <v>5</v>
      </c>
      <c r="B8" s="12">
        <f>VLOOKUP(B$1,A$58:X$122,8,0)</f>
        <v>0</v>
      </c>
      <c r="C8" s="21"/>
      <c r="D8" s="30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15" customHeight="1" x14ac:dyDescent="0.3">
      <c r="A9" s="31" t="s">
        <v>6</v>
      </c>
      <c r="B9" s="12">
        <f>VLOOKUP(B$1,A$58:X$122,9,0)</f>
        <v>4</v>
      </c>
      <c r="C9" s="21"/>
      <c r="D9" s="30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5" customHeight="1" x14ac:dyDescent="0.3">
      <c r="A10" s="31" t="s">
        <v>7</v>
      </c>
      <c r="B10" s="12">
        <f>VLOOKUP(B$1,A$58:X$122,10,0)</f>
        <v>0</v>
      </c>
      <c r="C10" s="21"/>
      <c r="D10" s="30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15" customHeight="1" x14ac:dyDescent="0.3">
      <c r="A11" s="31" t="s">
        <v>8</v>
      </c>
      <c r="B11" s="12">
        <f>VLOOKUP(B$1,A$58:X$122,11,0)</f>
        <v>0</v>
      </c>
      <c r="C11" s="21"/>
      <c r="D11" s="30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15" customHeight="1" x14ac:dyDescent="0.3">
      <c r="A12" s="31" t="s">
        <v>37</v>
      </c>
      <c r="B12" s="12">
        <f>VLOOKUP(B$1,A$58:X$122,12,0)</f>
        <v>0</v>
      </c>
      <c r="C12" s="21"/>
      <c r="D12" s="30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ht="15" customHeight="1" x14ac:dyDescent="0.3">
      <c r="A13" s="31" t="s">
        <v>9</v>
      </c>
      <c r="B13" s="12">
        <f>VLOOKUP(B$1,A$58:X$122,13,0)</f>
        <v>0</v>
      </c>
      <c r="C13" s="21"/>
      <c r="D13" s="30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ht="15" customHeight="1" x14ac:dyDescent="0.3">
      <c r="A14" s="31" t="s">
        <v>10</v>
      </c>
      <c r="B14" s="12">
        <f>VLOOKUP(B$1,A$58:X$122,14,0)</f>
        <v>0</v>
      </c>
      <c r="C14" s="21"/>
      <c r="D14" s="30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ht="15" customHeight="1" x14ac:dyDescent="0.3">
      <c r="A15" s="31" t="s">
        <v>11</v>
      </c>
      <c r="B15" s="12">
        <f>VLOOKUP(B$1,A$58:X$122,15,0)</f>
        <v>0</v>
      </c>
      <c r="C15" s="21"/>
      <c r="D15" s="30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ht="15" customHeight="1" x14ac:dyDescent="0.3">
      <c r="A16" s="2" t="s">
        <v>143</v>
      </c>
      <c r="B16" s="12">
        <f>VLOOKUP(B$1,A$58:X$122,16,0)</f>
        <v>0</v>
      </c>
      <c r="C16" s="21"/>
      <c r="D16" s="30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68" ht="15" customHeight="1" x14ac:dyDescent="0.3">
      <c r="A17" s="2" t="s">
        <v>144</v>
      </c>
      <c r="B17" s="12">
        <f>VLOOKUP(B$1,A$58:X$122,17,0)</f>
        <v>10</v>
      </c>
      <c r="C17" s="21"/>
      <c r="D17" s="30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68" ht="15" customHeight="1" x14ac:dyDescent="0.3">
      <c r="A18" s="2" t="s">
        <v>145</v>
      </c>
      <c r="B18" s="12">
        <f>VLOOKUP(B$1,A$58:X$122,18,0)</f>
        <v>1</v>
      </c>
      <c r="C18" s="21"/>
      <c r="D18" s="30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68" ht="15" customHeight="1" x14ac:dyDescent="0.3">
      <c r="A19" s="2" t="s">
        <v>161</v>
      </c>
      <c r="B19" s="12">
        <f>VLOOKUP(B$1,A$58:X$122,19,0)</f>
        <v>8</v>
      </c>
      <c r="C19" s="21"/>
      <c r="D19" s="30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68" ht="15" customHeight="1" x14ac:dyDescent="0.3">
      <c r="A20" s="2" t="s">
        <v>162</v>
      </c>
      <c r="B20" s="12">
        <f>VLOOKUP(B$1,A$58:X$122,20,0)</f>
        <v>0</v>
      </c>
      <c r="C20" s="21"/>
      <c r="D20" s="30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68" ht="15" customHeight="1" x14ac:dyDescent="0.3">
      <c r="A21" s="31" t="s">
        <v>169</v>
      </c>
      <c r="B21" s="12">
        <f>VLOOKUP(B$1,A$58:X$122,21,0)</f>
        <v>0</v>
      </c>
      <c r="C21" s="21"/>
      <c r="D21" s="30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68" ht="15" customHeight="1" x14ac:dyDescent="0.3">
      <c r="A22" s="31" t="s">
        <v>170</v>
      </c>
      <c r="B22" s="12">
        <f>VLOOKUP(B$1,A$58:X$122,22,0)</f>
        <v>0</v>
      </c>
      <c r="C22" s="21"/>
      <c r="D22" s="30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68" ht="15" customHeight="1" x14ac:dyDescent="0.3">
      <c r="A23" s="31" t="s">
        <v>180</v>
      </c>
      <c r="B23" s="12">
        <f>VLOOKUP(B$1,A$58:X$122,23,0)</f>
        <v>0</v>
      </c>
      <c r="C23" s="21"/>
      <c r="D23" s="30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68" ht="15" customHeight="1" x14ac:dyDescent="0.3">
      <c r="A24" s="31" t="s">
        <v>181</v>
      </c>
      <c r="B24" s="12">
        <f>VLOOKUP(B$1,A$58:X$122,24,0)</f>
        <v>0</v>
      </c>
      <c r="C24" s="21"/>
      <c r="D24" s="30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68" ht="14.4" customHeight="1" x14ac:dyDescent="0.3">
      <c r="A25" s="32" t="s">
        <v>125</v>
      </c>
      <c r="B25" s="11">
        <f>SUM(B2:B24)</f>
        <v>23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N25" s="17"/>
      <c r="BO25" s="17"/>
    </row>
    <row r="26" spans="1:68" ht="10.5" customHeight="1" x14ac:dyDescent="0.3">
      <c r="A26" s="10"/>
      <c r="B26" s="1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BN26" s="17"/>
      <c r="BO26" s="17"/>
    </row>
    <row r="27" spans="1:68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BN27" s="17"/>
      <c r="BO27" s="17"/>
    </row>
    <row r="28" spans="1:68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68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68" s="10" customForma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</row>
    <row r="31" spans="1:68" s="10" customFormat="1" ht="41.4" x14ac:dyDescent="0.3">
      <c r="A31" s="33" t="s">
        <v>178</v>
      </c>
      <c r="B31" s="34" t="s">
        <v>67</v>
      </c>
      <c r="C31" s="34" t="s">
        <v>185</v>
      </c>
      <c r="D31" s="34" t="s">
        <v>44</v>
      </c>
      <c r="E31" s="34" t="s">
        <v>97</v>
      </c>
      <c r="F31" s="34" t="s">
        <v>47</v>
      </c>
      <c r="G31" s="34" t="s">
        <v>53</v>
      </c>
      <c r="H31" s="34" t="s">
        <v>88</v>
      </c>
      <c r="I31" s="34" t="s">
        <v>104</v>
      </c>
      <c r="J31" s="34" t="s">
        <v>177</v>
      </c>
      <c r="K31" s="34" t="s">
        <v>146</v>
      </c>
      <c r="L31" s="34" t="s">
        <v>187</v>
      </c>
      <c r="M31" s="34" t="s">
        <v>120</v>
      </c>
      <c r="N31" s="34" t="s">
        <v>87</v>
      </c>
      <c r="O31" s="34" t="s">
        <v>45</v>
      </c>
      <c r="P31" s="34" t="s">
        <v>91</v>
      </c>
      <c r="Q31" s="34" t="s">
        <v>96</v>
      </c>
      <c r="R31" s="34" t="s">
        <v>112</v>
      </c>
      <c r="S31" s="34" t="s">
        <v>59</v>
      </c>
      <c r="T31" s="34" t="s">
        <v>98</v>
      </c>
      <c r="U31" s="34" t="s">
        <v>164</v>
      </c>
      <c r="V31" s="34" t="s">
        <v>123</v>
      </c>
      <c r="W31" s="34" t="s">
        <v>100</v>
      </c>
      <c r="X31" s="34" t="s">
        <v>106</v>
      </c>
      <c r="Y31" s="34" t="s">
        <v>51</v>
      </c>
      <c r="Z31" s="34" t="s">
        <v>109</v>
      </c>
      <c r="AA31" s="34" t="s">
        <v>119</v>
      </c>
      <c r="AB31" s="34" t="s">
        <v>114</v>
      </c>
      <c r="AC31" s="34" t="s">
        <v>171</v>
      </c>
      <c r="AD31" s="34" t="s">
        <v>121</v>
      </c>
      <c r="AE31" s="34" t="s">
        <v>49</v>
      </c>
      <c r="AF31" s="34" t="s">
        <v>188</v>
      </c>
      <c r="AG31" s="34" t="s">
        <v>86</v>
      </c>
      <c r="AH31" s="34" t="s">
        <v>94</v>
      </c>
      <c r="AI31" s="34" t="s">
        <v>124</v>
      </c>
      <c r="AJ31" s="34" t="s">
        <v>60</v>
      </c>
      <c r="AK31" s="34" t="s">
        <v>111</v>
      </c>
      <c r="AL31" s="34" t="s">
        <v>66</v>
      </c>
      <c r="AM31" s="34" t="s">
        <v>57</v>
      </c>
      <c r="AN31" s="34" t="s">
        <v>61</v>
      </c>
      <c r="AO31" s="34" t="s">
        <v>95</v>
      </c>
      <c r="AP31" s="34" t="s">
        <v>93</v>
      </c>
      <c r="AQ31" s="34" t="s">
        <v>58</v>
      </c>
      <c r="AR31" s="34" t="s">
        <v>184</v>
      </c>
      <c r="AS31" s="34" t="s">
        <v>46</v>
      </c>
      <c r="AT31" s="34" t="s">
        <v>105</v>
      </c>
      <c r="AU31" s="34" t="s">
        <v>50</v>
      </c>
      <c r="AV31" s="34" t="s">
        <v>101</v>
      </c>
      <c r="AW31" s="34" t="s">
        <v>73</v>
      </c>
      <c r="AX31" s="34" t="s">
        <v>172</v>
      </c>
      <c r="AY31" s="34" t="s">
        <v>56</v>
      </c>
      <c r="AZ31" s="34" t="s">
        <v>163</v>
      </c>
      <c r="BA31" s="34" t="s">
        <v>122</v>
      </c>
      <c r="BB31" s="34" t="s">
        <v>54</v>
      </c>
      <c r="BC31" s="34" t="s">
        <v>113</v>
      </c>
      <c r="BD31" s="34" t="s">
        <v>52</v>
      </c>
      <c r="BE31" s="34" t="s">
        <v>48</v>
      </c>
      <c r="BF31" s="34" t="s">
        <v>173</v>
      </c>
      <c r="BG31" s="34" t="s">
        <v>168</v>
      </c>
      <c r="BH31" s="34" t="s">
        <v>99</v>
      </c>
      <c r="BI31" s="34" t="s">
        <v>110</v>
      </c>
      <c r="BJ31" s="34" t="s">
        <v>68</v>
      </c>
      <c r="BK31" s="34" t="s">
        <v>92</v>
      </c>
      <c r="BL31" s="34" t="s">
        <v>186</v>
      </c>
      <c r="BM31" s="34" t="s">
        <v>55</v>
      </c>
      <c r="BN31" s="34" t="s">
        <v>62</v>
      </c>
      <c r="BO31" s="34"/>
    </row>
    <row r="32" spans="1:68" s="10" customFormat="1" x14ac:dyDescent="0.3">
      <c r="A32" s="31" t="s">
        <v>0</v>
      </c>
      <c r="B32" s="11"/>
      <c r="C32" s="11"/>
      <c r="D32" s="11"/>
      <c r="E32" s="11"/>
      <c r="F32" s="11"/>
      <c r="G32" s="11"/>
      <c r="H32" s="11"/>
      <c r="I32" s="11">
        <v>1</v>
      </c>
      <c r="J32" s="11">
        <v>2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>
        <v>1</v>
      </c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>
        <v>1</v>
      </c>
      <c r="BI32" s="11"/>
      <c r="BJ32" s="11"/>
      <c r="BK32" s="11"/>
      <c r="BL32" s="11"/>
      <c r="BM32" s="11"/>
      <c r="BN32" s="11"/>
      <c r="BO32" s="11"/>
    </row>
    <row r="33" spans="1:67" s="10" customFormat="1" x14ac:dyDescent="0.3">
      <c r="A33" s="31" t="s">
        <v>1</v>
      </c>
      <c r="B33" s="11"/>
      <c r="C33" s="11"/>
      <c r="D33" s="11"/>
      <c r="E33" s="11"/>
      <c r="F33" s="11">
        <v>1</v>
      </c>
      <c r="G33" s="11"/>
      <c r="H33" s="11"/>
      <c r="I33" s="11"/>
      <c r="J33" s="11">
        <v>5</v>
      </c>
      <c r="K33" s="11"/>
      <c r="L33" s="11"/>
      <c r="M33" s="11">
        <v>5</v>
      </c>
      <c r="N33" s="11"/>
      <c r="O33" s="11"/>
      <c r="P33" s="11"/>
      <c r="Q33" s="11"/>
      <c r="R33" s="11"/>
      <c r="S33" s="11"/>
      <c r="T33" s="11"/>
      <c r="U33" s="11"/>
      <c r="V33" s="11">
        <v>1</v>
      </c>
      <c r="W33" s="11"/>
      <c r="X33" s="11">
        <v>3</v>
      </c>
      <c r="Y33" s="11"/>
      <c r="Z33" s="11"/>
      <c r="AA33" s="11"/>
      <c r="AB33" s="11"/>
      <c r="AC33" s="11"/>
      <c r="AD33" s="11">
        <v>3</v>
      </c>
      <c r="AE33" s="11">
        <v>73</v>
      </c>
      <c r="AF33" s="11"/>
      <c r="AG33" s="11"/>
      <c r="AH33" s="11">
        <v>13</v>
      </c>
      <c r="AI33" s="11"/>
      <c r="AJ33" s="11"/>
      <c r="AK33" s="11">
        <v>2</v>
      </c>
      <c r="AL33" s="11"/>
      <c r="AM33" s="11"/>
      <c r="AN33" s="11"/>
      <c r="AO33" s="11"/>
      <c r="AP33" s="11"/>
      <c r="AQ33" s="11">
        <v>1</v>
      </c>
      <c r="AR33" s="11"/>
      <c r="AS33" s="11"/>
      <c r="AT33" s="11"/>
      <c r="AU33" s="11"/>
      <c r="AV33" s="11"/>
      <c r="AW33" s="11"/>
      <c r="AX33" s="11"/>
      <c r="AY33" s="11"/>
      <c r="AZ33" s="11"/>
      <c r="BA33" s="11">
        <v>7</v>
      </c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</row>
    <row r="34" spans="1:67" s="10" customFormat="1" x14ac:dyDescent="0.3">
      <c r="A34" s="31" t="s">
        <v>43</v>
      </c>
      <c r="B34" s="11"/>
      <c r="C34" s="11"/>
      <c r="D34" s="11"/>
      <c r="E34" s="11"/>
      <c r="F34" s="11"/>
      <c r="G34" s="11"/>
      <c r="H34" s="11"/>
      <c r="I34" s="11"/>
      <c r="J34" s="11">
        <f>3+2</f>
        <v>5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>
        <f>6+3</f>
        <v>9</v>
      </c>
      <c r="AF34" s="11"/>
      <c r="AG34" s="11"/>
      <c r="AH34" s="11">
        <f>2</f>
        <v>2</v>
      </c>
      <c r="AI34" s="11"/>
      <c r="AJ34" s="11"/>
      <c r="AK34" s="11">
        <v>2</v>
      </c>
      <c r="AL34" s="11"/>
      <c r="AM34" s="11"/>
      <c r="AN34" s="11">
        <v>1</v>
      </c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>
        <v>1</v>
      </c>
      <c r="BM34" s="11"/>
      <c r="BN34" s="11"/>
      <c r="BO34" s="11"/>
    </row>
    <row r="35" spans="1:67" s="10" customFormat="1" x14ac:dyDescent="0.3">
      <c r="A35" s="31" t="s">
        <v>2</v>
      </c>
      <c r="B35" s="11"/>
      <c r="C35" s="11"/>
      <c r="D35" s="11"/>
      <c r="E35" s="11"/>
      <c r="F35" s="11"/>
      <c r="G35" s="11"/>
      <c r="H35" s="11"/>
      <c r="I35" s="11">
        <v>3</v>
      </c>
      <c r="J35" s="11">
        <v>4</v>
      </c>
      <c r="K35" s="11"/>
      <c r="L35" s="11"/>
      <c r="M35" s="11"/>
      <c r="N35" s="11"/>
      <c r="O35" s="11"/>
      <c r="P35" s="11"/>
      <c r="Q35" s="11"/>
      <c r="R35" s="11">
        <v>3</v>
      </c>
      <c r="S35" s="11"/>
      <c r="T35" s="11"/>
      <c r="U35" s="11"/>
      <c r="V35" s="11"/>
      <c r="W35" s="11"/>
      <c r="X35" s="11">
        <v>1</v>
      </c>
      <c r="Y35" s="11"/>
      <c r="Z35" s="11"/>
      <c r="AA35" s="11"/>
      <c r="AB35" s="11">
        <v>1</v>
      </c>
      <c r="AC35" s="11"/>
      <c r="AD35" s="11"/>
      <c r="AE35" s="11">
        <v>13</v>
      </c>
      <c r="AF35" s="11"/>
      <c r="AG35" s="11"/>
      <c r="AH35" s="11"/>
      <c r="AI35" s="11"/>
      <c r="AJ35" s="11"/>
      <c r="AK35" s="11">
        <v>4</v>
      </c>
      <c r="AL35" s="11"/>
      <c r="AM35" s="11"/>
      <c r="AN35" s="11"/>
      <c r="AO35" s="11"/>
      <c r="AP35" s="11"/>
      <c r="AQ35" s="11"/>
      <c r="AR35" s="11">
        <v>1</v>
      </c>
      <c r="AS35" s="11"/>
      <c r="AT35" s="11"/>
      <c r="AU35" s="11"/>
      <c r="AV35" s="11"/>
      <c r="AW35" s="11">
        <v>8</v>
      </c>
      <c r="AX35" s="11"/>
      <c r="AY35" s="11"/>
      <c r="AZ35" s="11"/>
      <c r="BA35" s="11"/>
      <c r="BB35" s="11"/>
      <c r="BC35" s="11">
        <v>2</v>
      </c>
      <c r="BD35" s="11"/>
      <c r="BE35" s="11"/>
      <c r="BF35" s="11"/>
      <c r="BG35" s="11"/>
      <c r="BH35" s="11"/>
      <c r="BI35" s="11">
        <v>2</v>
      </c>
      <c r="BJ35" s="11"/>
      <c r="BK35" s="11"/>
      <c r="BL35" s="11"/>
      <c r="BM35" s="11"/>
      <c r="BN35" s="11"/>
      <c r="BO35" s="11"/>
    </row>
    <row r="36" spans="1:67" s="10" customFormat="1" x14ac:dyDescent="0.3">
      <c r="A36" s="31" t="s">
        <v>3</v>
      </c>
      <c r="B36" s="11"/>
      <c r="C36" s="11"/>
      <c r="D36" s="11"/>
      <c r="E36" s="11"/>
      <c r="F36" s="11"/>
      <c r="G36" s="11"/>
      <c r="H36" s="11"/>
      <c r="I36" s="11"/>
      <c r="J36" s="11">
        <v>5</v>
      </c>
      <c r="K36" s="11"/>
      <c r="L36" s="11"/>
      <c r="M36" s="11"/>
      <c r="N36" s="11"/>
      <c r="O36" s="11"/>
      <c r="P36" s="11"/>
      <c r="Q36" s="11"/>
      <c r="R36" s="11">
        <v>1</v>
      </c>
      <c r="S36" s="11"/>
      <c r="T36" s="11">
        <v>2</v>
      </c>
      <c r="U36" s="11"/>
      <c r="V36" s="11"/>
      <c r="W36" s="11"/>
      <c r="X36" s="11">
        <v>2</v>
      </c>
      <c r="Y36" s="11"/>
      <c r="Z36" s="11">
        <v>3</v>
      </c>
      <c r="AA36" s="11"/>
      <c r="AB36" s="11"/>
      <c r="AC36" s="11"/>
      <c r="AD36" s="11">
        <v>1</v>
      </c>
      <c r="AE36" s="11">
        <v>24</v>
      </c>
      <c r="AF36" s="11"/>
      <c r="AG36" s="11"/>
      <c r="AH36" s="11">
        <v>1</v>
      </c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>
        <v>2</v>
      </c>
      <c r="AT36" s="11"/>
      <c r="AU36" s="11">
        <v>3</v>
      </c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</row>
    <row r="37" spans="1:67" s="10" customFormat="1" x14ac:dyDescent="0.3">
      <c r="A37" s="31" t="s">
        <v>4</v>
      </c>
      <c r="B37" s="11"/>
      <c r="C37" s="11"/>
      <c r="D37" s="11"/>
      <c r="E37" s="11"/>
      <c r="F37" s="11"/>
      <c r="G37" s="11"/>
      <c r="H37" s="11"/>
      <c r="I37" s="11">
        <v>3</v>
      </c>
      <c r="J37" s="11">
        <v>4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>
        <v>5</v>
      </c>
      <c r="AF37" s="11"/>
      <c r="AG37" s="11"/>
      <c r="AH37" s="11"/>
      <c r="AI37" s="11"/>
      <c r="AJ37" s="11"/>
      <c r="AK37" s="11"/>
      <c r="AL37" s="11"/>
      <c r="AM37" s="11"/>
      <c r="AN37" s="11"/>
      <c r="AO37" s="11">
        <v>6</v>
      </c>
      <c r="AP37" s="11"/>
      <c r="AQ37" s="11"/>
      <c r="AR37" s="11"/>
      <c r="AS37" s="11"/>
      <c r="AT37" s="11">
        <v>2</v>
      </c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</row>
    <row r="38" spans="1:67" s="10" customFormat="1" x14ac:dyDescent="0.3">
      <c r="A38" s="31" t="s">
        <v>5</v>
      </c>
      <c r="B38" s="11"/>
      <c r="C38" s="11"/>
      <c r="D38" s="11">
        <v>12</v>
      </c>
      <c r="E38" s="11"/>
      <c r="F38" s="11"/>
      <c r="G38" s="11"/>
      <c r="H38" s="11"/>
      <c r="I38" s="11"/>
      <c r="J38" s="11">
        <v>5</v>
      </c>
      <c r="K38" s="11"/>
      <c r="L38" s="11">
        <v>4</v>
      </c>
      <c r="M38" s="11"/>
      <c r="N38" s="11"/>
      <c r="O38" s="11"/>
      <c r="P38" s="11"/>
      <c r="Q38" s="11"/>
      <c r="R38" s="11"/>
      <c r="S38" s="11"/>
      <c r="T38" s="11">
        <v>16</v>
      </c>
      <c r="U38" s="11"/>
      <c r="V38" s="11"/>
      <c r="W38" s="11">
        <v>12</v>
      </c>
      <c r="X38" s="11"/>
      <c r="Y38" s="11"/>
      <c r="Z38" s="11"/>
      <c r="AA38" s="11"/>
      <c r="AB38" s="11"/>
      <c r="AC38" s="11"/>
      <c r="AD38" s="11"/>
      <c r="AE38" s="11">
        <v>11</v>
      </c>
      <c r="AF38" s="11"/>
      <c r="AG38" s="11"/>
      <c r="AH38" s="11"/>
      <c r="AI38" s="11"/>
      <c r="AJ38" s="11"/>
      <c r="AK38" s="11"/>
      <c r="AL38" s="11"/>
      <c r="AM38" s="11">
        <v>11</v>
      </c>
      <c r="AN38" s="11"/>
      <c r="AO38" s="11"/>
      <c r="AP38" s="11"/>
      <c r="AQ38" s="11"/>
      <c r="AR38" s="11"/>
      <c r="AS38" s="11"/>
      <c r="AT38" s="11"/>
      <c r="AU38" s="11"/>
      <c r="AV38" s="11">
        <v>4</v>
      </c>
      <c r="AW38" s="11">
        <v>6</v>
      </c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>
        <v>16</v>
      </c>
      <c r="BI38" s="11"/>
      <c r="BJ38" s="11"/>
      <c r="BK38" s="11"/>
      <c r="BL38" s="11"/>
      <c r="BM38" s="11"/>
      <c r="BN38" s="11"/>
      <c r="BO38" s="11"/>
    </row>
    <row r="39" spans="1:67" s="10" customFormat="1" x14ac:dyDescent="0.3">
      <c r="A39" s="31" t="s">
        <v>6</v>
      </c>
      <c r="B39" s="11"/>
      <c r="C39" s="11"/>
      <c r="D39" s="11"/>
      <c r="E39" s="11">
        <v>4</v>
      </c>
      <c r="F39" s="11"/>
      <c r="G39" s="11"/>
      <c r="H39" s="11">
        <v>2</v>
      </c>
      <c r="I39" s="11"/>
      <c r="J39" s="11">
        <v>5</v>
      </c>
      <c r="K39" s="11"/>
      <c r="L39" s="11"/>
      <c r="M39" s="11"/>
      <c r="N39" s="11"/>
      <c r="O39" s="11"/>
      <c r="P39" s="11"/>
      <c r="Q39" s="11">
        <v>2</v>
      </c>
      <c r="R39" s="11"/>
      <c r="S39" s="11"/>
      <c r="T39" s="11"/>
      <c r="U39" s="11"/>
      <c r="V39" s="11"/>
      <c r="W39" s="11"/>
      <c r="X39" s="11">
        <v>1</v>
      </c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>
        <v>2</v>
      </c>
      <c r="AO39" s="11">
        <v>5</v>
      </c>
      <c r="AP39" s="11"/>
      <c r="AQ39" s="11"/>
      <c r="AR39" s="11"/>
      <c r="AS39" s="11">
        <v>1</v>
      </c>
      <c r="AT39" s="11"/>
      <c r="AU39" s="11"/>
      <c r="AV39" s="11"/>
      <c r="AW39" s="11">
        <v>2</v>
      </c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</row>
    <row r="40" spans="1:67" s="10" customFormat="1" x14ac:dyDescent="0.3">
      <c r="A40" s="31" t="s">
        <v>7</v>
      </c>
      <c r="B40" s="11"/>
      <c r="C40" s="11"/>
      <c r="D40" s="11"/>
      <c r="E40" s="11"/>
      <c r="F40" s="11"/>
      <c r="G40" s="11"/>
      <c r="H40" s="11"/>
      <c r="I40" s="11"/>
      <c r="J40" s="11">
        <v>5</v>
      </c>
      <c r="K40" s="11"/>
      <c r="L40" s="11"/>
      <c r="M40" s="11"/>
      <c r="N40" s="11">
        <v>22</v>
      </c>
      <c r="O40" s="11"/>
      <c r="P40" s="11">
        <v>2</v>
      </c>
      <c r="Q40" s="11"/>
      <c r="R40" s="11"/>
      <c r="S40" s="11"/>
      <c r="T40" s="11"/>
      <c r="U40" s="11"/>
      <c r="V40" s="11"/>
      <c r="W40" s="11"/>
      <c r="X40" s="11">
        <v>1</v>
      </c>
      <c r="Y40" s="11"/>
      <c r="Z40" s="11"/>
      <c r="AA40" s="11"/>
      <c r="AB40" s="11"/>
      <c r="AC40" s="11"/>
      <c r="AD40" s="11"/>
      <c r="AE40" s="11">
        <v>4</v>
      </c>
      <c r="AF40" s="11"/>
      <c r="AG40" s="11"/>
      <c r="AH40" s="11">
        <v>1</v>
      </c>
      <c r="AI40" s="11"/>
      <c r="AJ40" s="11"/>
      <c r="AK40" s="11"/>
      <c r="AL40" s="11"/>
      <c r="AM40" s="11"/>
      <c r="AN40" s="11"/>
      <c r="AO40" s="11"/>
      <c r="AP40" s="11">
        <v>2</v>
      </c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>
        <v>4</v>
      </c>
      <c r="BL40" s="11"/>
      <c r="BM40" s="11"/>
      <c r="BN40" s="11"/>
      <c r="BO40" s="11"/>
    </row>
    <row r="41" spans="1:67" s="10" customFormat="1" x14ac:dyDescent="0.3">
      <c r="A41" s="31" t="s">
        <v>8</v>
      </c>
      <c r="B41" s="11"/>
      <c r="C41" s="11"/>
      <c r="D41" s="11"/>
      <c r="E41" s="11"/>
      <c r="F41" s="11"/>
      <c r="G41" s="11"/>
      <c r="H41" s="11">
        <v>7</v>
      </c>
      <c r="I41" s="11"/>
      <c r="J41" s="11">
        <v>5</v>
      </c>
      <c r="K41" s="11"/>
      <c r="L41" s="11"/>
      <c r="M41" s="11"/>
      <c r="N41" s="11">
        <v>5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</row>
    <row r="42" spans="1:67" s="10" customFormat="1" x14ac:dyDescent="0.3">
      <c r="A42" s="31" t="s">
        <v>37</v>
      </c>
      <c r="B42" s="11">
        <v>1</v>
      </c>
      <c r="C42" s="11"/>
      <c r="D42" s="11"/>
      <c r="E42" s="11"/>
      <c r="F42" s="11"/>
      <c r="G42" s="11">
        <v>8</v>
      </c>
      <c r="H42" s="11"/>
      <c r="I42" s="11"/>
      <c r="J42" s="11">
        <v>6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>
        <v>1</v>
      </c>
      <c r="AH42" s="11"/>
      <c r="AI42" s="11"/>
      <c r="AJ42" s="11"/>
      <c r="AK42" s="11"/>
      <c r="AL42" s="11">
        <v>1</v>
      </c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>
        <v>3</v>
      </c>
      <c r="BK42" s="11"/>
      <c r="BL42" s="11"/>
      <c r="BM42" s="11"/>
      <c r="BN42" s="11"/>
      <c r="BO42" s="11"/>
    </row>
    <row r="43" spans="1:67" s="10" customFormat="1" x14ac:dyDescent="0.3">
      <c r="A43" s="31" t="s">
        <v>9</v>
      </c>
      <c r="B43" s="11"/>
      <c r="C43" s="11"/>
      <c r="D43" s="11">
        <v>3</v>
      </c>
      <c r="E43" s="11"/>
      <c r="F43" s="11">
        <v>3</v>
      </c>
      <c r="G43" s="11">
        <v>6</v>
      </c>
      <c r="H43" s="11"/>
      <c r="I43" s="11"/>
      <c r="J43" s="11">
        <v>6</v>
      </c>
      <c r="K43" s="11"/>
      <c r="L43" s="11"/>
      <c r="M43" s="11">
        <v>1</v>
      </c>
      <c r="N43" s="11"/>
      <c r="O43" s="11"/>
      <c r="P43" s="11"/>
      <c r="Q43" s="11"/>
      <c r="R43" s="11"/>
      <c r="S43" s="11">
        <v>4</v>
      </c>
      <c r="T43" s="11"/>
      <c r="U43" s="11"/>
      <c r="V43" s="11"/>
      <c r="W43" s="11"/>
      <c r="X43" s="11"/>
      <c r="Y43" s="11">
        <v>1</v>
      </c>
      <c r="Z43" s="11"/>
      <c r="AA43" s="11">
        <v>1</v>
      </c>
      <c r="AB43" s="11"/>
      <c r="AC43" s="11"/>
      <c r="AD43" s="11"/>
      <c r="AE43" s="11">
        <v>5</v>
      </c>
      <c r="AF43" s="11"/>
      <c r="AG43" s="11"/>
      <c r="AH43" s="11"/>
      <c r="AI43" s="11"/>
      <c r="AJ43" s="11">
        <v>7</v>
      </c>
      <c r="AK43" s="11"/>
      <c r="AL43" s="11"/>
      <c r="AM43" s="11">
        <v>3</v>
      </c>
      <c r="AN43" s="11">
        <v>1</v>
      </c>
      <c r="AO43" s="11"/>
      <c r="AP43" s="11"/>
      <c r="AQ43" s="11">
        <v>4</v>
      </c>
      <c r="AR43" s="11"/>
      <c r="AS43" s="11"/>
      <c r="AT43" s="11"/>
      <c r="AU43" s="11"/>
      <c r="AV43" s="11"/>
      <c r="AW43" s="11"/>
      <c r="AX43" s="11"/>
      <c r="AY43" s="11">
        <v>3</v>
      </c>
      <c r="AZ43" s="11"/>
      <c r="BA43" s="11"/>
      <c r="BB43" s="11">
        <v>5</v>
      </c>
      <c r="BC43" s="11"/>
      <c r="BD43" s="11">
        <v>1</v>
      </c>
      <c r="BE43" s="11">
        <v>2</v>
      </c>
      <c r="BF43" s="11"/>
      <c r="BG43" s="11"/>
      <c r="BH43" s="11"/>
      <c r="BI43" s="11"/>
      <c r="BJ43" s="11"/>
      <c r="BK43" s="11"/>
      <c r="BL43" s="11"/>
      <c r="BM43" s="11"/>
      <c r="BN43" s="11">
        <v>11</v>
      </c>
      <c r="BO43" s="11"/>
    </row>
    <row r="44" spans="1:67" s="10" customFormat="1" x14ac:dyDescent="0.3">
      <c r="A44" s="31" t="s">
        <v>10</v>
      </c>
      <c r="B44" s="11"/>
      <c r="C44" s="11"/>
      <c r="D44" s="11"/>
      <c r="E44" s="11"/>
      <c r="F44" s="11"/>
      <c r="G44" s="11"/>
      <c r="H44" s="11"/>
      <c r="I44" s="11"/>
      <c r="J44" s="11">
        <v>4</v>
      </c>
      <c r="K44" s="11"/>
      <c r="L44" s="11"/>
      <c r="M44" s="11"/>
      <c r="N44" s="11"/>
      <c r="O44" s="11">
        <v>2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>
        <v>8</v>
      </c>
      <c r="BN44" s="11"/>
      <c r="BO44" s="11"/>
    </row>
    <row r="45" spans="1:67" s="10" customFormat="1" x14ac:dyDescent="0.3">
      <c r="A45" s="31" t="s">
        <v>11</v>
      </c>
      <c r="B45" s="11"/>
      <c r="C45" s="11"/>
      <c r="D45" s="11">
        <v>6</v>
      </c>
      <c r="E45" s="11"/>
      <c r="F45" s="11">
        <v>1</v>
      </c>
      <c r="G45" s="11">
        <v>2</v>
      </c>
      <c r="H45" s="11"/>
      <c r="I45" s="11"/>
      <c r="J45" s="11">
        <v>10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>
        <v>1</v>
      </c>
      <c r="Z45" s="11"/>
      <c r="AA45" s="11">
        <v>1</v>
      </c>
      <c r="AB45" s="11"/>
      <c r="AC45" s="11"/>
      <c r="AD45" s="11"/>
      <c r="AE45" s="11">
        <v>2</v>
      </c>
      <c r="AF45" s="11"/>
      <c r="AG45" s="11"/>
      <c r="AH45" s="11"/>
      <c r="AI45" s="11"/>
      <c r="AJ45" s="11"/>
      <c r="AK45" s="11"/>
      <c r="AL45" s="11">
        <v>1</v>
      </c>
      <c r="AM45" s="11"/>
      <c r="AN45" s="11"/>
      <c r="AO45" s="11"/>
      <c r="AP45" s="11"/>
      <c r="AQ45" s="11"/>
      <c r="AR45" s="11"/>
      <c r="AS45" s="11">
        <v>14</v>
      </c>
      <c r="AT45" s="11"/>
      <c r="AU45" s="11">
        <v>1</v>
      </c>
      <c r="AV45" s="11"/>
      <c r="AW45" s="11"/>
      <c r="AX45" s="11"/>
      <c r="AY45" s="11">
        <v>2</v>
      </c>
      <c r="AZ45" s="11"/>
      <c r="BA45" s="11"/>
      <c r="BB45" s="11"/>
      <c r="BC45" s="11"/>
      <c r="BD45" s="11">
        <v>1</v>
      </c>
      <c r="BE45" s="11">
        <v>1</v>
      </c>
      <c r="BF45" s="11"/>
      <c r="BG45" s="11"/>
      <c r="BH45" s="11"/>
      <c r="BI45" s="11"/>
      <c r="BJ45" s="11"/>
      <c r="BK45" s="11"/>
      <c r="BL45" s="11"/>
      <c r="BM45" s="11"/>
      <c r="BN45" s="11"/>
      <c r="BO45" s="11"/>
    </row>
    <row r="46" spans="1:67" s="10" customFormat="1" x14ac:dyDescent="0.3">
      <c r="A46" s="2" t="s">
        <v>143</v>
      </c>
      <c r="B46" s="11"/>
      <c r="C46" s="11"/>
      <c r="D46" s="11"/>
      <c r="E46" s="11"/>
      <c r="F46" s="11"/>
      <c r="G46" s="11"/>
      <c r="H46" s="11"/>
      <c r="I46" s="11"/>
      <c r="J46" s="11">
        <v>15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>
        <v>2</v>
      </c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>
        <v>1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</row>
    <row r="47" spans="1:67" s="10" customFormat="1" x14ac:dyDescent="0.3">
      <c r="A47" s="2" t="s">
        <v>144</v>
      </c>
      <c r="B47" s="11">
        <v>5</v>
      </c>
      <c r="C47" s="11"/>
      <c r="D47" s="11"/>
      <c r="E47" s="11">
        <v>10</v>
      </c>
      <c r="F47" s="11"/>
      <c r="G47" s="11"/>
      <c r="H47" s="11"/>
      <c r="I47" s="11"/>
      <c r="J47" s="11">
        <v>39</v>
      </c>
      <c r="K47" s="11">
        <v>1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>
        <v>1</v>
      </c>
      <c r="Y47" s="11"/>
      <c r="Z47" s="11"/>
      <c r="AA47" s="11"/>
      <c r="AB47" s="11"/>
      <c r="AC47" s="11"/>
      <c r="AD47" s="11"/>
      <c r="AE47" s="11">
        <v>1</v>
      </c>
      <c r="AF47" s="11">
        <v>4</v>
      </c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</row>
    <row r="48" spans="1:67" s="10" customFormat="1" x14ac:dyDescent="0.3">
      <c r="A48" s="2" t="s">
        <v>145</v>
      </c>
      <c r="B48" s="11"/>
      <c r="C48" s="11"/>
      <c r="D48" s="11"/>
      <c r="E48" s="11">
        <v>1</v>
      </c>
      <c r="F48" s="11"/>
      <c r="G48" s="11">
        <v>1</v>
      </c>
      <c r="H48" s="11"/>
      <c r="I48" s="11"/>
      <c r="J48" s="11">
        <v>28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>
        <v>1</v>
      </c>
      <c r="Z48" s="11"/>
      <c r="AA48" s="11"/>
      <c r="AB48" s="11"/>
      <c r="AC48" s="11"/>
      <c r="AD48" s="11"/>
      <c r="AE48" s="11">
        <v>1</v>
      </c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>
        <v>1</v>
      </c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>
        <v>1</v>
      </c>
      <c r="BL48" s="11"/>
      <c r="BM48" s="11"/>
      <c r="BN48" s="11"/>
      <c r="BO48" s="11"/>
    </row>
    <row r="49" spans="1:68" s="10" customFormat="1" x14ac:dyDescent="0.3">
      <c r="A49" s="2" t="s">
        <v>161</v>
      </c>
      <c r="B49" s="11"/>
      <c r="C49" s="11"/>
      <c r="D49" s="11">
        <v>3</v>
      </c>
      <c r="E49" s="11">
        <v>8</v>
      </c>
      <c r="F49" s="11"/>
      <c r="G49" s="11">
        <v>3</v>
      </c>
      <c r="H49" s="11">
        <v>2</v>
      </c>
      <c r="I49" s="11"/>
      <c r="J49" s="11">
        <v>0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>
        <v>2</v>
      </c>
      <c r="V49" s="11"/>
      <c r="W49" s="11"/>
      <c r="X49" s="11"/>
      <c r="Y49" s="11">
        <v>8</v>
      </c>
      <c r="Z49" s="11"/>
      <c r="AA49" s="11"/>
      <c r="AB49" s="11"/>
      <c r="AC49" s="11"/>
      <c r="AD49" s="11"/>
      <c r="AE49" s="11">
        <v>2</v>
      </c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>
        <v>2</v>
      </c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</row>
    <row r="50" spans="1:68" s="10" customFormat="1" x14ac:dyDescent="0.3">
      <c r="A50" s="2" t="s">
        <v>162</v>
      </c>
      <c r="B50" s="11"/>
      <c r="C50" s="11"/>
      <c r="D50" s="11">
        <v>5</v>
      </c>
      <c r="E50" s="11"/>
      <c r="F50" s="11"/>
      <c r="G50" s="11">
        <v>3</v>
      </c>
      <c r="H50" s="11"/>
      <c r="I50" s="11"/>
      <c r="J50" s="11">
        <v>14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>
        <v>1</v>
      </c>
      <c r="V50" s="11"/>
      <c r="W50" s="11"/>
      <c r="X50" s="11"/>
      <c r="Y50" s="11">
        <v>2</v>
      </c>
      <c r="Z50" s="11"/>
      <c r="AA50" s="11"/>
      <c r="AB50" s="11"/>
      <c r="AC50" s="11"/>
      <c r="AD50" s="11"/>
      <c r="AE50" s="11">
        <v>2</v>
      </c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>
        <v>1</v>
      </c>
      <c r="AT50" s="11">
        <v>32</v>
      </c>
      <c r="AU50" s="11">
        <v>2</v>
      </c>
      <c r="AV50" s="11"/>
      <c r="AW50" s="11"/>
      <c r="AX50" s="11"/>
      <c r="AY50" s="11">
        <v>1</v>
      </c>
      <c r="AZ50" s="11"/>
      <c r="BA50" s="11"/>
      <c r="BB50" s="11"/>
      <c r="BC50" s="11"/>
      <c r="BD50" s="11"/>
      <c r="BE50" s="11"/>
      <c r="BF50" s="11"/>
      <c r="BG50" s="11">
        <v>15</v>
      </c>
      <c r="BH50" s="11"/>
      <c r="BI50" s="11"/>
      <c r="BJ50" s="11"/>
      <c r="BK50" s="11"/>
      <c r="BL50" s="11"/>
      <c r="BM50" s="11"/>
      <c r="BN50" s="11"/>
      <c r="BO50" s="11"/>
    </row>
    <row r="51" spans="1:68" s="10" customFormat="1" x14ac:dyDescent="0.3">
      <c r="A51" s="31" t="s">
        <v>169</v>
      </c>
      <c r="B51" s="11"/>
      <c r="C51" s="11"/>
      <c r="D51" s="11"/>
      <c r="E51" s="11"/>
      <c r="F51" s="11"/>
      <c r="G51" s="11">
        <v>2</v>
      </c>
      <c r="H51" s="11"/>
      <c r="I51" s="11"/>
      <c r="J51" s="11">
        <v>21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>
        <v>18</v>
      </c>
      <c r="AD51" s="11"/>
      <c r="AE51" s="11"/>
      <c r="AF51" s="11"/>
      <c r="AG51" s="11"/>
      <c r="AH51" s="11"/>
      <c r="AI51" s="11"/>
      <c r="AJ51" s="11">
        <v>1</v>
      </c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>
        <v>3</v>
      </c>
      <c r="AY51" s="11"/>
      <c r="AZ51" s="11"/>
      <c r="BA51" s="11"/>
      <c r="BB51" s="11"/>
      <c r="BC51" s="11"/>
      <c r="BD51" s="11"/>
      <c r="BE51" s="11"/>
      <c r="BF51" s="11">
        <v>2</v>
      </c>
      <c r="BG51" s="11">
        <v>2</v>
      </c>
      <c r="BH51" s="11"/>
      <c r="BI51" s="11"/>
      <c r="BJ51" s="11"/>
      <c r="BK51" s="11"/>
      <c r="BL51" s="11"/>
      <c r="BM51" s="11"/>
      <c r="BN51" s="11"/>
      <c r="BO51" s="11"/>
    </row>
    <row r="52" spans="1:68" s="10" customFormat="1" x14ac:dyDescent="0.3">
      <c r="A52" s="31" t="s">
        <v>170</v>
      </c>
      <c r="B52" s="11"/>
      <c r="C52" s="11"/>
      <c r="D52" s="11"/>
      <c r="E52" s="11"/>
      <c r="F52" s="11"/>
      <c r="G52" s="11"/>
      <c r="H52" s="11">
        <v>2</v>
      </c>
      <c r="I52" s="11"/>
      <c r="J52" s="11">
        <v>2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>
        <v>3</v>
      </c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>
        <v>1</v>
      </c>
      <c r="AJ52" s="11"/>
      <c r="AK52" s="11"/>
      <c r="AL52" s="11"/>
      <c r="AM52" s="11"/>
      <c r="AN52" s="11"/>
      <c r="AO52" s="11">
        <v>1</v>
      </c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</row>
    <row r="53" spans="1:68" s="10" customFormat="1" x14ac:dyDescent="0.3">
      <c r="A53" s="31" t="s">
        <v>180</v>
      </c>
      <c r="B53" s="11"/>
      <c r="C53" s="11">
        <v>1</v>
      </c>
      <c r="D53" s="11"/>
      <c r="E53" s="11"/>
      <c r="F53" s="11"/>
      <c r="G53" s="11">
        <v>2</v>
      </c>
      <c r="H53" s="11"/>
      <c r="I53" s="11">
        <v>1</v>
      </c>
      <c r="J53" s="11">
        <v>4</v>
      </c>
      <c r="K53" s="11"/>
      <c r="L53" s="11"/>
      <c r="M53" s="11"/>
      <c r="N53" s="11"/>
      <c r="O53" s="11"/>
      <c r="P53" s="11"/>
      <c r="Q53" s="11"/>
      <c r="R53" s="11"/>
      <c r="S53" s="11"/>
      <c r="T53" s="11">
        <v>1</v>
      </c>
      <c r="U53" s="11"/>
      <c r="V53" s="11"/>
      <c r="W53" s="11"/>
      <c r="X53" s="11"/>
      <c r="Y53" s="11"/>
      <c r="Z53" s="11"/>
      <c r="AA53" s="11"/>
      <c r="AB53" s="11">
        <v>2</v>
      </c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>
        <v>21</v>
      </c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>
        <v>1</v>
      </c>
      <c r="BM53" s="11"/>
      <c r="BN53" s="11"/>
      <c r="BO53" s="11"/>
    </row>
    <row r="54" spans="1:68" s="10" customFormat="1" x14ac:dyDescent="0.3">
      <c r="A54" s="31" t="s">
        <v>181</v>
      </c>
      <c r="B54" s="11"/>
      <c r="C54" s="11"/>
      <c r="D54" s="11"/>
      <c r="E54" s="11"/>
      <c r="F54" s="11">
        <v>1</v>
      </c>
      <c r="G54" s="11"/>
      <c r="H54" s="11"/>
      <c r="I54" s="11"/>
      <c r="J54" s="11">
        <v>14</v>
      </c>
      <c r="K54" s="11"/>
      <c r="L54" s="11"/>
      <c r="M54" s="11">
        <v>57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>
        <v>6</v>
      </c>
      <c r="Z54" s="11"/>
      <c r="AA54" s="11"/>
      <c r="AB54" s="11"/>
      <c r="AC54" s="11"/>
      <c r="AD54" s="11"/>
      <c r="AE54" s="11">
        <v>1</v>
      </c>
      <c r="AF54" s="11"/>
      <c r="AG54" s="11"/>
      <c r="AH54" s="11"/>
      <c r="AI54" s="11"/>
      <c r="AJ54" s="11"/>
      <c r="AK54" s="11"/>
      <c r="AL54" s="11"/>
      <c r="AM54" s="11">
        <v>1</v>
      </c>
      <c r="AN54" s="11"/>
      <c r="AO54" s="11">
        <v>1</v>
      </c>
      <c r="AP54" s="11"/>
      <c r="AQ54" s="11"/>
      <c r="AR54" s="11"/>
      <c r="AS54" s="11"/>
      <c r="AT54" s="11"/>
      <c r="AU54" s="11"/>
      <c r="AV54" s="11"/>
      <c r="AW54" s="11"/>
      <c r="AX54" s="11">
        <v>1</v>
      </c>
      <c r="AY54" s="11"/>
      <c r="AZ54" s="11"/>
      <c r="BA54" s="11"/>
      <c r="BB54" s="11"/>
      <c r="BC54" s="11"/>
      <c r="BD54" s="11"/>
      <c r="BE54" s="11"/>
      <c r="BF54" s="11"/>
      <c r="BG54" s="11"/>
      <c r="BH54" s="11">
        <v>3</v>
      </c>
      <c r="BI54" s="11"/>
      <c r="BJ54" s="11"/>
      <c r="BK54" s="11"/>
      <c r="BL54" s="11"/>
      <c r="BM54" s="11"/>
      <c r="BN54" s="11"/>
      <c r="BO54" s="11"/>
    </row>
    <row r="55" spans="1:68" s="10" customFormat="1" x14ac:dyDescent="0.3">
      <c r="A55" s="31" t="s">
        <v>125</v>
      </c>
      <c r="B55" s="11">
        <f>SUM(B32:B54)</f>
        <v>6</v>
      </c>
      <c r="C55" s="11"/>
      <c r="D55" s="11">
        <f t="shared" ref="D55:R55" si="0">SUM(D32:D54)</f>
        <v>29</v>
      </c>
      <c r="E55" s="11">
        <f t="shared" si="0"/>
        <v>23</v>
      </c>
      <c r="F55" s="11">
        <f t="shared" si="0"/>
        <v>6</v>
      </c>
      <c r="G55" s="11">
        <f t="shared" si="0"/>
        <v>27</v>
      </c>
      <c r="H55" s="11">
        <f t="shared" si="0"/>
        <v>13</v>
      </c>
      <c r="I55" s="11">
        <f t="shared" si="0"/>
        <v>8</v>
      </c>
      <c r="J55" s="11">
        <f t="shared" si="0"/>
        <v>208</v>
      </c>
      <c r="K55" s="11">
        <f t="shared" si="0"/>
        <v>1</v>
      </c>
      <c r="L55" s="11">
        <f t="shared" si="0"/>
        <v>4</v>
      </c>
      <c r="M55" s="11">
        <f t="shared" si="0"/>
        <v>63</v>
      </c>
      <c r="N55" s="11">
        <f t="shared" si="0"/>
        <v>27</v>
      </c>
      <c r="O55" s="11">
        <f t="shared" si="0"/>
        <v>2</v>
      </c>
      <c r="P55" s="11">
        <f t="shared" si="0"/>
        <v>2</v>
      </c>
      <c r="Q55" s="11">
        <f t="shared" si="0"/>
        <v>2</v>
      </c>
      <c r="R55" s="11">
        <f t="shared" si="0"/>
        <v>4</v>
      </c>
      <c r="S55" s="11">
        <f t="shared" ref="S55:BO55" si="1">SUM(S32:S54)</f>
        <v>4</v>
      </c>
      <c r="T55" s="11">
        <f t="shared" si="1"/>
        <v>19</v>
      </c>
      <c r="U55" s="11">
        <f t="shared" si="1"/>
        <v>3</v>
      </c>
      <c r="V55" s="11">
        <f t="shared" si="1"/>
        <v>1</v>
      </c>
      <c r="W55" s="11">
        <f t="shared" si="1"/>
        <v>12</v>
      </c>
      <c r="X55" s="11">
        <f t="shared" si="1"/>
        <v>12</v>
      </c>
      <c r="Y55" s="11">
        <f t="shared" si="1"/>
        <v>21</v>
      </c>
      <c r="Z55" s="11">
        <f t="shared" si="1"/>
        <v>3</v>
      </c>
      <c r="AA55" s="11">
        <f t="shared" si="1"/>
        <v>2</v>
      </c>
      <c r="AB55" s="11">
        <f t="shared" si="1"/>
        <v>3</v>
      </c>
      <c r="AC55" s="11">
        <f t="shared" si="1"/>
        <v>18</v>
      </c>
      <c r="AD55" s="11">
        <f t="shared" si="1"/>
        <v>4</v>
      </c>
      <c r="AE55" s="11">
        <f t="shared" si="1"/>
        <v>153</v>
      </c>
      <c r="AF55" s="11">
        <f t="shared" si="1"/>
        <v>4</v>
      </c>
      <c r="AG55" s="11">
        <f t="shared" si="1"/>
        <v>1</v>
      </c>
      <c r="AH55" s="11">
        <f t="shared" si="1"/>
        <v>17</v>
      </c>
      <c r="AI55" s="11">
        <f t="shared" si="1"/>
        <v>2</v>
      </c>
      <c r="AJ55" s="11">
        <f t="shared" si="1"/>
        <v>8</v>
      </c>
      <c r="AK55" s="11">
        <f t="shared" si="1"/>
        <v>8</v>
      </c>
      <c r="AL55" s="11">
        <f t="shared" si="1"/>
        <v>2</v>
      </c>
      <c r="AM55" s="11">
        <f t="shared" si="1"/>
        <v>15</v>
      </c>
      <c r="AN55" s="11">
        <f t="shared" si="1"/>
        <v>4</v>
      </c>
      <c r="AO55" s="11">
        <f t="shared" si="1"/>
        <v>13</v>
      </c>
      <c r="AP55" s="11">
        <f t="shared" si="1"/>
        <v>2</v>
      </c>
      <c r="AQ55" s="11">
        <f t="shared" si="1"/>
        <v>5</v>
      </c>
      <c r="AR55" s="11">
        <f t="shared" si="1"/>
        <v>22</v>
      </c>
      <c r="AS55" s="11">
        <f t="shared" si="1"/>
        <v>18</v>
      </c>
      <c r="AT55" s="11">
        <f t="shared" si="1"/>
        <v>35</v>
      </c>
      <c r="AU55" s="11">
        <f t="shared" si="1"/>
        <v>6</v>
      </c>
      <c r="AV55" s="11">
        <f t="shared" si="1"/>
        <v>4</v>
      </c>
      <c r="AW55" s="11">
        <f t="shared" si="1"/>
        <v>17</v>
      </c>
      <c r="AX55" s="11">
        <f t="shared" si="1"/>
        <v>4</v>
      </c>
      <c r="AY55" s="11">
        <f t="shared" si="1"/>
        <v>6</v>
      </c>
      <c r="AZ55" s="11">
        <f t="shared" si="1"/>
        <v>2</v>
      </c>
      <c r="BA55" s="11">
        <f t="shared" si="1"/>
        <v>7</v>
      </c>
      <c r="BB55" s="11">
        <f t="shared" si="1"/>
        <v>5</v>
      </c>
      <c r="BC55" s="11">
        <f t="shared" si="1"/>
        <v>2</v>
      </c>
      <c r="BD55" s="11">
        <f t="shared" si="1"/>
        <v>2</v>
      </c>
      <c r="BE55" s="11">
        <f t="shared" si="1"/>
        <v>3</v>
      </c>
      <c r="BF55" s="11">
        <f t="shared" si="1"/>
        <v>2</v>
      </c>
      <c r="BG55" s="11">
        <f t="shared" si="1"/>
        <v>17</v>
      </c>
      <c r="BH55" s="11">
        <f t="shared" si="1"/>
        <v>20</v>
      </c>
      <c r="BI55" s="11">
        <f t="shared" si="1"/>
        <v>2</v>
      </c>
      <c r="BJ55" s="11">
        <f t="shared" si="1"/>
        <v>3</v>
      </c>
      <c r="BK55" s="11">
        <f t="shared" si="1"/>
        <v>5</v>
      </c>
      <c r="BL55" s="11">
        <f t="shared" si="1"/>
        <v>2</v>
      </c>
      <c r="BM55" s="11">
        <f t="shared" si="1"/>
        <v>8</v>
      </c>
      <c r="BN55" s="11">
        <f t="shared" si="1"/>
        <v>11</v>
      </c>
      <c r="BO55" s="11">
        <f t="shared" si="1"/>
        <v>0</v>
      </c>
      <c r="BP55" s="10">
        <f>SUM(B55:BO55)</f>
        <v>964</v>
      </c>
    </row>
    <row r="56" spans="1:68" s="10" customFormat="1" x14ac:dyDescent="0.3"/>
    <row r="57" spans="1:68" s="10" customFormat="1" ht="43.2" x14ac:dyDescent="0.3">
      <c r="A57" s="33" t="s">
        <v>179</v>
      </c>
      <c r="B57" s="31" t="s">
        <v>0</v>
      </c>
      <c r="C57" s="31" t="s">
        <v>1</v>
      </c>
      <c r="D57" s="31" t="s">
        <v>43</v>
      </c>
      <c r="E57" s="31" t="s">
        <v>2</v>
      </c>
      <c r="F57" s="31" t="s">
        <v>3</v>
      </c>
      <c r="G57" s="31" t="s">
        <v>4</v>
      </c>
      <c r="H57" s="31" t="s">
        <v>5</v>
      </c>
      <c r="I57" s="31" t="s">
        <v>6</v>
      </c>
      <c r="J57" s="31" t="s">
        <v>7</v>
      </c>
      <c r="K57" s="31" t="s">
        <v>8</v>
      </c>
      <c r="L57" s="31" t="s">
        <v>37</v>
      </c>
      <c r="M57" s="31" t="s">
        <v>9</v>
      </c>
      <c r="N57" s="31" t="s">
        <v>10</v>
      </c>
      <c r="O57" s="31" t="s">
        <v>11</v>
      </c>
      <c r="P57" s="2" t="s">
        <v>143</v>
      </c>
      <c r="Q57" s="2" t="s">
        <v>144</v>
      </c>
      <c r="R57" s="2" t="s">
        <v>145</v>
      </c>
      <c r="S57" s="2" t="s">
        <v>161</v>
      </c>
      <c r="T57" s="2" t="s">
        <v>162</v>
      </c>
      <c r="U57" s="31" t="s">
        <v>169</v>
      </c>
      <c r="V57" s="31" t="s">
        <v>170</v>
      </c>
      <c r="W57" s="31" t="s">
        <v>180</v>
      </c>
      <c r="X57" s="31" t="s">
        <v>181</v>
      </c>
      <c r="Y57" s="31" t="s">
        <v>125</v>
      </c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</row>
    <row r="58" spans="1:68" s="10" customFormat="1" x14ac:dyDescent="0.3">
      <c r="A58" s="34" t="s">
        <v>67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>
        <v>1</v>
      </c>
      <c r="M58" s="11"/>
      <c r="N58" s="11"/>
      <c r="O58" s="11"/>
      <c r="P58" s="11"/>
      <c r="Q58" s="11">
        <v>5</v>
      </c>
      <c r="R58" s="11"/>
      <c r="S58" s="11"/>
      <c r="T58" s="11"/>
      <c r="U58" s="11"/>
      <c r="V58" s="11"/>
      <c r="W58" s="11"/>
      <c r="X58" s="11"/>
      <c r="Y58" s="11">
        <f>SUM(B58:X58)</f>
        <v>6</v>
      </c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</row>
    <row r="59" spans="1:68" s="10" customFormat="1" x14ac:dyDescent="0.3">
      <c r="A59" s="34" t="s">
        <v>185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>
        <v>1</v>
      </c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</row>
    <row r="60" spans="1:68" s="10" customFormat="1" x14ac:dyDescent="0.3">
      <c r="A60" s="34" t="s">
        <v>44</v>
      </c>
      <c r="B60" s="11"/>
      <c r="C60" s="11"/>
      <c r="D60" s="11"/>
      <c r="E60" s="11"/>
      <c r="F60" s="11"/>
      <c r="G60" s="11"/>
      <c r="H60" s="11">
        <v>12</v>
      </c>
      <c r="I60" s="11"/>
      <c r="J60" s="11"/>
      <c r="K60" s="11"/>
      <c r="L60" s="11"/>
      <c r="M60" s="11">
        <v>3</v>
      </c>
      <c r="N60" s="11"/>
      <c r="O60" s="11">
        <v>6</v>
      </c>
      <c r="P60" s="11"/>
      <c r="Q60" s="11"/>
      <c r="R60" s="11"/>
      <c r="S60" s="11">
        <v>3</v>
      </c>
      <c r="T60" s="11">
        <v>5</v>
      </c>
      <c r="U60" s="11"/>
      <c r="V60" s="11"/>
      <c r="W60" s="11"/>
      <c r="X60" s="11"/>
      <c r="Y60" s="11">
        <f t="shared" ref="Y60:Y91" si="2">SUM(B60:X60)</f>
        <v>29</v>
      </c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</row>
    <row r="61" spans="1:68" s="10" customFormat="1" x14ac:dyDescent="0.3">
      <c r="A61" s="34" t="s">
        <v>97</v>
      </c>
      <c r="B61" s="11"/>
      <c r="C61" s="11"/>
      <c r="D61" s="11"/>
      <c r="E61" s="11"/>
      <c r="F61" s="11"/>
      <c r="G61" s="11"/>
      <c r="H61" s="11"/>
      <c r="I61" s="11">
        <v>4</v>
      </c>
      <c r="J61" s="11"/>
      <c r="K61" s="11"/>
      <c r="L61" s="11"/>
      <c r="M61" s="11"/>
      <c r="N61" s="11"/>
      <c r="O61" s="11"/>
      <c r="P61" s="11"/>
      <c r="Q61" s="11">
        <v>10</v>
      </c>
      <c r="R61" s="11">
        <v>1</v>
      </c>
      <c r="S61" s="11">
        <v>8</v>
      </c>
      <c r="T61" s="11"/>
      <c r="U61" s="11"/>
      <c r="V61" s="11"/>
      <c r="W61" s="11"/>
      <c r="X61" s="11"/>
      <c r="Y61" s="11">
        <f t="shared" si="2"/>
        <v>23</v>
      </c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</row>
    <row r="62" spans="1:68" s="10" customFormat="1" x14ac:dyDescent="0.3">
      <c r="A62" s="34" t="s">
        <v>47</v>
      </c>
      <c r="B62" s="11"/>
      <c r="C62" s="11">
        <v>1</v>
      </c>
      <c r="D62" s="11"/>
      <c r="E62" s="11"/>
      <c r="F62" s="11"/>
      <c r="G62" s="11"/>
      <c r="H62" s="11"/>
      <c r="I62" s="11"/>
      <c r="J62" s="11"/>
      <c r="K62" s="11"/>
      <c r="L62" s="11"/>
      <c r="M62" s="11">
        <v>3</v>
      </c>
      <c r="N62" s="11"/>
      <c r="O62" s="11">
        <v>1</v>
      </c>
      <c r="P62" s="11"/>
      <c r="Q62" s="11"/>
      <c r="R62" s="11"/>
      <c r="S62" s="11"/>
      <c r="T62" s="11"/>
      <c r="U62" s="11"/>
      <c r="V62" s="11"/>
      <c r="W62" s="11"/>
      <c r="X62" s="11">
        <v>1</v>
      </c>
      <c r="Y62" s="11">
        <f t="shared" si="2"/>
        <v>6</v>
      </c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</row>
    <row r="63" spans="1:68" s="10" customFormat="1" x14ac:dyDescent="0.3">
      <c r="A63" s="34" t="s">
        <v>53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>
        <v>8</v>
      </c>
      <c r="M63" s="11">
        <v>6</v>
      </c>
      <c r="N63" s="11"/>
      <c r="O63" s="11">
        <v>2</v>
      </c>
      <c r="P63" s="11"/>
      <c r="Q63" s="11"/>
      <c r="R63" s="11">
        <v>1</v>
      </c>
      <c r="S63" s="11">
        <v>3</v>
      </c>
      <c r="T63" s="11">
        <v>3</v>
      </c>
      <c r="U63" s="11">
        <v>2</v>
      </c>
      <c r="V63" s="11"/>
      <c r="W63" s="11">
        <v>2</v>
      </c>
      <c r="X63" s="11"/>
      <c r="Y63" s="11">
        <f t="shared" si="2"/>
        <v>27</v>
      </c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</row>
    <row r="64" spans="1:68" s="10" customFormat="1" x14ac:dyDescent="0.3">
      <c r="A64" s="34" t="s">
        <v>88</v>
      </c>
      <c r="B64" s="11"/>
      <c r="C64" s="11"/>
      <c r="D64" s="11"/>
      <c r="E64" s="11"/>
      <c r="F64" s="11"/>
      <c r="G64" s="11"/>
      <c r="H64" s="11"/>
      <c r="I64" s="11">
        <v>2</v>
      </c>
      <c r="J64" s="11"/>
      <c r="K64" s="11">
        <v>7</v>
      </c>
      <c r="L64" s="11"/>
      <c r="M64" s="11"/>
      <c r="N64" s="11"/>
      <c r="O64" s="11"/>
      <c r="P64" s="11"/>
      <c r="Q64" s="11"/>
      <c r="R64" s="11"/>
      <c r="S64" s="11">
        <v>2</v>
      </c>
      <c r="T64" s="11"/>
      <c r="U64" s="11"/>
      <c r="V64" s="11">
        <v>2</v>
      </c>
      <c r="W64" s="11"/>
      <c r="X64" s="11"/>
      <c r="Y64" s="11">
        <f t="shared" si="2"/>
        <v>13</v>
      </c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</row>
    <row r="65" spans="1:67" s="10" customFormat="1" x14ac:dyDescent="0.3">
      <c r="A65" s="34" t="s">
        <v>104</v>
      </c>
      <c r="B65" s="11">
        <v>1</v>
      </c>
      <c r="C65" s="11"/>
      <c r="D65" s="11"/>
      <c r="E65" s="11">
        <v>3</v>
      </c>
      <c r="F65" s="11"/>
      <c r="G65" s="11">
        <v>3</v>
      </c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>
        <v>1</v>
      </c>
      <c r="X65" s="11"/>
      <c r="Y65" s="11">
        <f t="shared" si="2"/>
        <v>8</v>
      </c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</row>
    <row r="66" spans="1:67" s="10" customFormat="1" x14ac:dyDescent="0.3">
      <c r="A66" s="34" t="s">
        <v>177</v>
      </c>
      <c r="B66" s="11">
        <v>2</v>
      </c>
      <c r="C66" s="11">
        <v>5</v>
      </c>
      <c r="D66" s="11">
        <f>3+2</f>
        <v>5</v>
      </c>
      <c r="E66" s="11">
        <v>4</v>
      </c>
      <c r="F66" s="11">
        <v>5</v>
      </c>
      <c r="G66" s="11">
        <v>4</v>
      </c>
      <c r="H66" s="11">
        <v>5</v>
      </c>
      <c r="I66" s="11">
        <v>5</v>
      </c>
      <c r="J66" s="11">
        <v>5</v>
      </c>
      <c r="K66" s="11">
        <v>5</v>
      </c>
      <c r="L66" s="11">
        <v>6</v>
      </c>
      <c r="M66" s="11">
        <v>6</v>
      </c>
      <c r="N66" s="11">
        <v>4</v>
      </c>
      <c r="O66" s="11">
        <v>10</v>
      </c>
      <c r="P66" s="11">
        <v>15</v>
      </c>
      <c r="Q66" s="11">
        <v>39</v>
      </c>
      <c r="R66" s="11">
        <v>28</v>
      </c>
      <c r="S66" s="11">
        <v>0</v>
      </c>
      <c r="T66" s="11">
        <v>14</v>
      </c>
      <c r="U66" s="11">
        <v>21</v>
      </c>
      <c r="V66" s="11">
        <v>2</v>
      </c>
      <c r="W66" s="11">
        <v>4</v>
      </c>
      <c r="X66" s="11">
        <v>14</v>
      </c>
      <c r="Y66" s="11">
        <f t="shared" si="2"/>
        <v>208</v>
      </c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</row>
    <row r="67" spans="1:67" s="10" customFormat="1" x14ac:dyDescent="0.3">
      <c r="A67" s="34" t="s">
        <v>146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v>1</v>
      </c>
      <c r="R67" s="11"/>
      <c r="S67" s="11"/>
      <c r="T67" s="11"/>
      <c r="U67" s="11"/>
      <c r="V67" s="11"/>
      <c r="W67" s="11"/>
      <c r="X67" s="11"/>
      <c r="Y67" s="11">
        <f t="shared" si="2"/>
        <v>1</v>
      </c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</row>
    <row r="68" spans="1:67" s="10" customFormat="1" x14ac:dyDescent="0.3">
      <c r="A68" s="34" t="s">
        <v>187</v>
      </c>
      <c r="B68" s="11"/>
      <c r="C68" s="11"/>
      <c r="D68" s="11"/>
      <c r="E68" s="11"/>
      <c r="F68" s="11"/>
      <c r="G68" s="11"/>
      <c r="H68" s="11">
        <v>4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>
        <f t="shared" si="2"/>
        <v>4</v>
      </c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</row>
    <row r="69" spans="1:67" s="10" customFormat="1" x14ac:dyDescent="0.3">
      <c r="A69" s="34" t="s">
        <v>120</v>
      </c>
      <c r="B69" s="11"/>
      <c r="C69" s="11">
        <v>5</v>
      </c>
      <c r="D69" s="11"/>
      <c r="E69" s="11"/>
      <c r="F69" s="11"/>
      <c r="G69" s="11"/>
      <c r="H69" s="11"/>
      <c r="I69" s="11"/>
      <c r="J69" s="11"/>
      <c r="K69" s="11"/>
      <c r="L69" s="11"/>
      <c r="M69" s="11">
        <v>1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>
        <v>57</v>
      </c>
      <c r="Y69" s="11">
        <f t="shared" si="2"/>
        <v>63</v>
      </c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</row>
    <row r="70" spans="1:67" s="10" customFormat="1" x14ac:dyDescent="0.3">
      <c r="A70" s="34" t="s">
        <v>87</v>
      </c>
      <c r="B70" s="11"/>
      <c r="C70" s="11"/>
      <c r="D70" s="11"/>
      <c r="E70" s="11"/>
      <c r="F70" s="11"/>
      <c r="G70" s="11"/>
      <c r="H70" s="11"/>
      <c r="I70" s="11"/>
      <c r="J70" s="11">
        <v>22</v>
      </c>
      <c r="K70" s="11">
        <v>5</v>
      </c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>
        <f t="shared" si="2"/>
        <v>27</v>
      </c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</row>
    <row r="71" spans="1:67" s="10" customFormat="1" x14ac:dyDescent="0.3">
      <c r="A71" s="34" t="s">
        <v>45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>
        <v>2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>
        <f t="shared" si="2"/>
        <v>2</v>
      </c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</row>
    <row r="72" spans="1:67" s="10" customFormat="1" x14ac:dyDescent="0.3">
      <c r="A72" s="34" t="s">
        <v>91</v>
      </c>
      <c r="B72" s="11"/>
      <c r="C72" s="11"/>
      <c r="D72" s="11"/>
      <c r="E72" s="11"/>
      <c r="F72" s="11"/>
      <c r="G72" s="11"/>
      <c r="H72" s="11"/>
      <c r="I72" s="11"/>
      <c r="J72" s="11">
        <v>2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>
        <f t="shared" si="2"/>
        <v>2</v>
      </c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</row>
    <row r="73" spans="1:67" s="10" customFormat="1" x14ac:dyDescent="0.3">
      <c r="A73" s="34" t="s">
        <v>96</v>
      </c>
      <c r="B73" s="11"/>
      <c r="C73" s="11"/>
      <c r="D73" s="11"/>
      <c r="E73" s="11"/>
      <c r="F73" s="11"/>
      <c r="G73" s="11"/>
      <c r="H73" s="11"/>
      <c r="I73" s="11">
        <v>2</v>
      </c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>
        <f t="shared" si="2"/>
        <v>2</v>
      </c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</row>
    <row r="74" spans="1:67" s="10" customFormat="1" x14ac:dyDescent="0.3">
      <c r="A74" s="34" t="s">
        <v>112</v>
      </c>
      <c r="B74" s="11"/>
      <c r="C74" s="11"/>
      <c r="D74" s="11"/>
      <c r="E74" s="11">
        <v>3</v>
      </c>
      <c r="F74" s="11">
        <v>1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>
        <f t="shared" si="2"/>
        <v>4</v>
      </c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</row>
    <row r="75" spans="1:67" s="10" customFormat="1" x14ac:dyDescent="0.3">
      <c r="A75" s="34" t="s">
        <v>59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>
        <v>4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>
        <f t="shared" si="2"/>
        <v>4</v>
      </c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</row>
    <row r="76" spans="1:67" s="10" customFormat="1" x14ac:dyDescent="0.3">
      <c r="A76" s="34" t="s">
        <v>98</v>
      </c>
      <c r="B76" s="11"/>
      <c r="C76" s="11"/>
      <c r="D76" s="11"/>
      <c r="E76" s="11"/>
      <c r="F76" s="11">
        <v>2</v>
      </c>
      <c r="G76" s="11"/>
      <c r="H76" s="11">
        <v>16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>
        <v>1</v>
      </c>
      <c r="X76" s="11"/>
      <c r="Y76" s="11">
        <f t="shared" si="2"/>
        <v>19</v>
      </c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</row>
    <row r="77" spans="1:67" s="10" customFormat="1" x14ac:dyDescent="0.3">
      <c r="A77" s="34" t="s">
        <v>164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>
        <v>2</v>
      </c>
      <c r="T77" s="11">
        <v>1</v>
      </c>
      <c r="U77" s="11"/>
      <c r="V77" s="11"/>
      <c r="W77" s="11"/>
      <c r="X77" s="11"/>
      <c r="Y77" s="11">
        <f t="shared" si="2"/>
        <v>3</v>
      </c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</row>
    <row r="78" spans="1:67" s="10" customFormat="1" x14ac:dyDescent="0.3">
      <c r="A78" s="34" t="s">
        <v>123</v>
      </c>
      <c r="B78" s="11"/>
      <c r="C78" s="11">
        <v>1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>
        <f t="shared" si="2"/>
        <v>1</v>
      </c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</row>
    <row r="79" spans="1:67" s="10" customFormat="1" x14ac:dyDescent="0.3">
      <c r="A79" s="34" t="s">
        <v>100</v>
      </c>
      <c r="B79" s="11"/>
      <c r="C79" s="11"/>
      <c r="D79" s="11"/>
      <c r="E79" s="11"/>
      <c r="F79" s="11"/>
      <c r="G79" s="11"/>
      <c r="H79" s="11">
        <v>12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>
        <f t="shared" si="2"/>
        <v>12</v>
      </c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</row>
    <row r="80" spans="1:67" s="10" customFormat="1" x14ac:dyDescent="0.3">
      <c r="A80" s="34" t="s">
        <v>106</v>
      </c>
      <c r="B80" s="11"/>
      <c r="C80" s="11">
        <v>3</v>
      </c>
      <c r="D80" s="11"/>
      <c r="E80" s="11">
        <v>1</v>
      </c>
      <c r="F80" s="11">
        <v>2</v>
      </c>
      <c r="G80" s="11"/>
      <c r="H80" s="11"/>
      <c r="I80" s="11">
        <v>1</v>
      </c>
      <c r="J80" s="11">
        <v>1</v>
      </c>
      <c r="K80" s="11"/>
      <c r="L80" s="11"/>
      <c r="M80" s="11"/>
      <c r="N80" s="11"/>
      <c r="O80" s="11"/>
      <c r="P80" s="11"/>
      <c r="Q80" s="11">
        <v>1</v>
      </c>
      <c r="R80" s="11"/>
      <c r="S80" s="11"/>
      <c r="T80" s="11"/>
      <c r="U80" s="11"/>
      <c r="V80" s="11">
        <v>3</v>
      </c>
      <c r="W80" s="11"/>
      <c r="X80" s="11"/>
      <c r="Y80" s="11">
        <f t="shared" si="2"/>
        <v>12</v>
      </c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</row>
    <row r="81" spans="1:67" s="10" customFormat="1" x14ac:dyDescent="0.3">
      <c r="A81" s="34" t="s">
        <v>51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>
        <v>1</v>
      </c>
      <c r="N81" s="11"/>
      <c r="O81" s="11">
        <v>1</v>
      </c>
      <c r="P81" s="11">
        <v>2</v>
      </c>
      <c r="Q81" s="11"/>
      <c r="R81" s="11">
        <v>1</v>
      </c>
      <c r="S81" s="11">
        <v>8</v>
      </c>
      <c r="T81" s="11">
        <v>2</v>
      </c>
      <c r="U81" s="11"/>
      <c r="V81" s="11"/>
      <c r="W81" s="11"/>
      <c r="X81" s="11">
        <v>6</v>
      </c>
      <c r="Y81" s="11">
        <f t="shared" si="2"/>
        <v>21</v>
      </c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</row>
    <row r="82" spans="1:67" s="10" customFormat="1" x14ac:dyDescent="0.3">
      <c r="A82" s="34" t="s">
        <v>109</v>
      </c>
      <c r="B82" s="11"/>
      <c r="C82" s="11"/>
      <c r="D82" s="11"/>
      <c r="E82" s="11"/>
      <c r="F82" s="11">
        <v>3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>
        <f t="shared" si="2"/>
        <v>3</v>
      </c>
      <c r="Z82" s="11"/>
    </row>
    <row r="83" spans="1:67" s="10" customFormat="1" x14ac:dyDescent="0.3">
      <c r="A83" s="34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>
        <v>1</v>
      </c>
      <c r="N83" s="11"/>
      <c r="O83" s="11">
        <v>1</v>
      </c>
      <c r="P83" s="11"/>
      <c r="Q83" s="11"/>
      <c r="R83" s="11"/>
      <c r="S83" s="11"/>
      <c r="T83" s="11"/>
      <c r="U83" s="11"/>
      <c r="V83" s="11"/>
      <c r="W83" s="11"/>
      <c r="X83" s="11"/>
      <c r="Y83" s="11">
        <f t="shared" si="2"/>
        <v>2</v>
      </c>
      <c r="Z83" s="11"/>
    </row>
    <row r="84" spans="1:67" s="10" customFormat="1" x14ac:dyDescent="0.3">
      <c r="A84" s="34" t="s">
        <v>114</v>
      </c>
      <c r="B84" s="11"/>
      <c r="C84" s="11"/>
      <c r="D84" s="11"/>
      <c r="E84" s="11">
        <v>1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>
        <v>2</v>
      </c>
      <c r="X84" s="11"/>
      <c r="Y84" s="11">
        <f t="shared" si="2"/>
        <v>3</v>
      </c>
      <c r="Z84" s="11"/>
    </row>
    <row r="85" spans="1:67" s="10" customFormat="1" x14ac:dyDescent="0.3">
      <c r="A85" s="34" t="s">
        <v>171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>
        <v>18</v>
      </c>
      <c r="V85" s="11"/>
      <c r="W85" s="11"/>
      <c r="X85" s="11"/>
      <c r="Y85" s="11">
        <f t="shared" si="2"/>
        <v>18</v>
      </c>
      <c r="Z85" s="11"/>
    </row>
    <row r="86" spans="1:67" s="10" customFormat="1" ht="13.8" customHeight="1" x14ac:dyDescent="0.3">
      <c r="A86" s="34" t="s">
        <v>121</v>
      </c>
      <c r="B86" s="11"/>
      <c r="C86" s="11">
        <v>3</v>
      </c>
      <c r="D86" s="11"/>
      <c r="E86" s="11"/>
      <c r="F86" s="11">
        <v>1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>
        <f t="shared" si="2"/>
        <v>4</v>
      </c>
      <c r="Z86" s="11"/>
    </row>
    <row r="87" spans="1:67" s="10" customFormat="1" x14ac:dyDescent="0.3">
      <c r="A87" s="34" t="s">
        <v>49</v>
      </c>
      <c r="B87" s="11"/>
      <c r="C87" s="11">
        <v>73</v>
      </c>
      <c r="D87" s="11">
        <f>6+3</f>
        <v>9</v>
      </c>
      <c r="E87" s="11">
        <v>13</v>
      </c>
      <c r="F87" s="11">
        <v>24</v>
      </c>
      <c r="G87" s="11">
        <v>5</v>
      </c>
      <c r="H87" s="11">
        <v>11</v>
      </c>
      <c r="I87" s="11"/>
      <c r="J87" s="11">
        <v>4</v>
      </c>
      <c r="K87" s="11"/>
      <c r="L87" s="11"/>
      <c r="M87" s="11">
        <v>5</v>
      </c>
      <c r="N87" s="11"/>
      <c r="O87" s="11">
        <v>2</v>
      </c>
      <c r="P87" s="11"/>
      <c r="Q87" s="11">
        <v>1</v>
      </c>
      <c r="R87" s="11">
        <v>1</v>
      </c>
      <c r="S87" s="11">
        <v>2</v>
      </c>
      <c r="T87" s="11">
        <v>2</v>
      </c>
      <c r="U87" s="11"/>
      <c r="V87" s="11"/>
      <c r="W87" s="11"/>
      <c r="X87" s="11">
        <v>1</v>
      </c>
      <c r="Y87" s="11">
        <f t="shared" si="2"/>
        <v>153</v>
      </c>
      <c r="Z87" s="11"/>
    </row>
    <row r="88" spans="1:67" s="10" customFormat="1" x14ac:dyDescent="0.3">
      <c r="A88" s="34" t="s">
        <v>188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v>4</v>
      </c>
      <c r="R88" s="11"/>
      <c r="S88" s="11"/>
      <c r="T88" s="11"/>
      <c r="U88" s="11"/>
      <c r="V88" s="11"/>
      <c r="W88" s="11"/>
      <c r="X88" s="11"/>
      <c r="Y88" s="11">
        <f t="shared" si="2"/>
        <v>4</v>
      </c>
      <c r="Z88" s="11"/>
    </row>
    <row r="89" spans="1:67" s="10" customFormat="1" x14ac:dyDescent="0.3">
      <c r="A89" s="34" t="s">
        <v>86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>
        <v>1</v>
      </c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>
        <f t="shared" si="2"/>
        <v>1</v>
      </c>
      <c r="Z89" s="11"/>
    </row>
    <row r="90" spans="1:67" s="10" customFormat="1" x14ac:dyDescent="0.3">
      <c r="A90" s="34" t="s">
        <v>94</v>
      </c>
      <c r="B90" s="11"/>
      <c r="C90" s="11">
        <v>13</v>
      </c>
      <c r="D90" s="11">
        <f>2</f>
        <v>2</v>
      </c>
      <c r="E90" s="11"/>
      <c r="F90" s="11">
        <v>1</v>
      </c>
      <c r="G90" s="11"/>
      <c r="H90" s="11"/>
      <c r="I90" s="11"/>
      <c r="J90" s="11">
        <v>1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>
        <f t="shared" si="2"/>
        <v>17</v>
      </c>
      <c r="Z90" s="11"/>
    </row>
    <row r="91" spans="1:67" s="10" customFormat="1" x14ac:dyDescent="0.3">
      <c r="A91" s="34" t="s">
        <v>124</v>
      </c>
      <c r="B91" s="11">
        <v>1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>
        <v>1</v>
      </c>
      <c r="W91" s="11"/>
      <c r="X91" s="11"/>
      <c r="Y91" s="11">
        <f t="shared" si="2"/>
        <v>2</v>
      </c>
      <c r="Z91" s="11"/>
    </row>
    <row r="92" spans="1:67" s="10" customFormat="1" x14ac:dyDescent="0.3">
      <c r="A92" s="34" t="s">
        <v>60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>
        <v>7</v>
      </c>
      <c r="N92" s="11"/>
      <c r="O92" s="11"/>
      <c r="P92" s="11"/>
      <c r="Q92" s="11"/>
      <c r="R92" s="11"/>
      <c r="S92" s="11"/>
      <c r="T92" s="11"/>
      <c r="U92" s="11">
        <v>1</v>
      </c>
      <c r="V92" s="11"/>
      <c r="W92" s="11"/>
      <c r="X92" s="11"/>
      <c r="Y92" s="11">
        <f t="shared" ref="Y92:Y123" si="3">SUM(B92:X92)</f>
        <v>8</v>
      </c>
      <c r="Z92" s="11"/>
    </row>
    <row r="93" spans="1:67" s="10" customFormat="1" x14ac:dyDescent="0.3">
      <c r="A93" s="34" t="s">
        <v>111</v>
      </c>
      <c r="B93" s="11"/>
      <c r="C93" s="11">
        <v>2</v>
      </c>
      <c r="D93" s="11">
        <v>2</v>
      </c>
      <c r="E93" s="11">
        <v>4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>
        <f t="shared" si="3"/>
        <v>8</v>
      </c>
      <c r="Z93" s="11"/>
    </row>
    <row r="94" spans="1:67" s="10" customFormat="1" x14ac:dyDescent="0.3">
      <c r="A94" s="34" t="s">
        <v>66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>
        <v>1</v>
      </c>
      <c r="M94" s="11"/>
      <c r="N94" s="11"/>
      <c r="O94" s="11">
        <v>1</v>
      </c>
      <c r="P94" s="11"/>
      <c r="Q94" s="11"/>
      <c r="R94" s="11"/>
      <c r="S94" s="11"/>
      <c r="T94" s="11"/>
      <c r="U94" s="11"/>
      <c r="V94" s="11"/>
      <c r="W94" s="11"/>
      <c r="X94" s="11"/>
      <c r="Y94" s="11">
        <f t="shared" si="3"/>
        <v>2</v>
      </c>
      <c r="Z94" s="11"/>
    </row>
    <row r="95" spans="1:67" s="10" customFormat="1" x14ac:dyDescent="0.3">
      <c r="A95" s="34" t="s">
        <v>57</v>
      </c>
      <c r="B95" s="11"/>
      <c r="C95" s="11"/>
      <c r="D95" s="11"/>
      <c r="E95" s="11"/>
      <c r="F95" s="11"/>
      <c r="G95" s="11"/>
      <c r="H95" s="11">
        <v>11</v>
      </c>
      <c r="I95" s="11"/>
      <c r="J95" s="11"/>
      <c r="K95" s="11"/>
      <c r="L95" s="11"/>
      <c r="M95" s="11">
        <v>3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>
        <v>1</v>
      </c>
      <c r="Y95" s="11">
        <f t="shared" si="3"/>
        <v>15</v>
      </c>
      <c r="Z95" s="11"/>
    </row>
    <row r="96" spans="1:67" s="10" customFormat="1" x14ac:dyDescent="0.3">
      <c r="A96" s="34" t="s">
        <v>61</v>
      </c>
      <c r="B96" s="11"/>
      <c r="C96" s="11"/>
      <c r="D96" s="11">
        <v>1</v>
      </c>
      <c r="E96" s="11"/>
      <c r="F96" s="11"/>
      <c r="G96" s="11"/>
      <c r="H96" s="11"/>
      <c r="I96" s="11">
        <v>2</v>
      </c>
      <c r="J96" s="11"/>
      <c r="K96" s="11"/>
      <c r="L96" s="11"/>
      <c r="M96" s="11">
        <v>1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>
        <f t="shared" si="3"/>
        <v>4</v>
      </c>
      <c r="Z96" s="11"/>
    </row>
    <row r="97" spans="1:26" s="10" customFormat="1" x14ac:dyDescent="0.3">
      <c r="A97" s="34" t="s">
        <v>95</v>
      </c>
      <c r="B97" s="11"/>
      <c r="C97" s="11"/>
      <c r="D97" s="11"/>
      <c r="E97" s="11"/>
      <c r="F97" s="11"/>
      <c r="G97" s="11">
        <v>6</v>
      </c>
      <c r="H97" s="11"/>
      <c r="I97" s="11">
        <v>5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>
        <v>1</v>
      </c>
      <c r="W97" s="11"/>
      <c r="X97" s="11">
        <v>1</v>
      </c>
      <c r="Y97" s="11">
        <f t="shared" si="3"/>
        <v>13</v>
      </c>
      <c r="Z97" s="11"/>
    </row>
    <row r="98" spans="1:26" s="10" customFormat="1" x14ac:dyDescent="0.3">
      <c r="A98" s="34" t="s">
        <v>93</v>
      </c>
      <c r="B98" s="11"/>
      <c r="C98" s="11"/>
      <c r="D98" s="11"/>
      <c r="E98" s="11"/>
      <c r="F98" s="11"/>
      <c r="G98" s="11"/>
      <c r="H98" s="11"/>
      <c r="I98" s="11"/>
      <c r="J98" s="11">
        <v>2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>
        <f t="shared" si="3"/>
        <v>2</v>
      </c>
      <c r="Z98" s="11"/>
    </row>
    <row r="99" spans="1:26" s="10" customFormat="1" x14ac:dyDescent="0.3">
      <c r="A99" s="34" t="s">
        <v>58</v>
      </c>
      <c r="B99" s="11"/>
      <c r="C99" s="11">
        <v>1</v>
      </c>
      <c r="D99" s="11"/>
      <c r="E99" s="11"/>
      <c r="F99" s="11"/>
      <c r="G99" s="11"/>
      <c r="H99" s="11"/>
      <c r="I99" s="11"/>
      <c r="J99" s="11"/>
      <c r="K99" s="11"/>
      <c r="L99" s="11"/>
      <c r="M99" s="11">
        <v>4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>
        <f t="shared" si="3"/>
        <v>5</v>
      </c>
      <c r="Z99" s="11"/>
    </row>
    <row r="100" spans="1:26" s="10" customFormat="1" x14ac:dyDescent="0.3">
      <c r="A100" s="34" t="s">
        <v>184</v>
      </c>
      <c r="B100" s="11"/>
      <c r="C100" s="11"/>
      <c r="D100" s="11"/>
      <c r="E100" s="11">
        <v>1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>
        <v>21</v>
      </c>
      <c r="X100" s="11"/>
      <c r="Y100" s="11">
        <f t="shared" si="3"/>
        <v>22</v>
      </c>
      <c r="Z100" s="11"/>
    </row>
    <row r="101" spans="1:26" s="10" customFormat="1" x14ac:dyDescent="0.3">
      <c r="A101" s="34" t="s">
        <v>46</v>
      </c>
      <c r="B101" s="11"/>
      <c r="C101" s="11"/>
      <c r="D101" s="11"/>
      <c r="E101" s="11"/>
      <c r="F101" s="11">
        <v>2</v>
      </c>
      <c r="G101" s="11"/>
      <c r="H101" s="11"/>
      <c r="I101" s="11">
        <v>1</v>
      </c>
      <c r="J101" s="11"/>
      <c r="K101" s="11"/>
      <c r="L101" s="11"/>
      <c r="M101" s="11"/>
      <c r="N101" s="11"/>
      <c r="O101" s="11">
        <v>14</v>
      </c>
      <c r="P101" s="11"/>
      <c r="Q101" s="11"/>
      <c r="R101" s="11"/>
      <c r="S101" s="11"/>
      <c r="T101" s="11">
        <v>1</v>
      </c>
      <c r="U101" s="11"/>
      <c r="V101" s="11"/>
      <c r="W101" s="11"/>
      <c r="X101" s="11"/>
      <c r="Y101" s="11">
        <f t="shared" si="3"/>
        <v>18</v>
      </c>
      <c r="Z101" s="11"/>
    </row>
    <row r="102" spans="1:26" s="10" customFormat="1" x14ac:dyDescent="0.3">
      <c r="A102" s="34" t="s">
        <v>105</v>
      </c>
      <c r="B102" s="11"/>
      <c r="C102" s="11"/>
      <c r="D102" s="11"/>
      <c r="E102" s="11"/>
      <c r="F102" s="11"/>
      <c r="G102" s="11">
        <v>2</v>
      </c>
      <c r="H102" s="11"/>
      <c r="I102" s="11"/>
      <c r="J102" s="11"/>
      <c r="K102" s="11"/>
      <c r="L102" s="11"/>
      <c r="M102" s="11"/>
      <c r="N102" s="11"/>
      <c r="O102" s="11"/>
      <c r="P102" s="11">
        <v>1</v>
      </c>
      <c r="Q102" s="11"/>
      <c r="R102" s="11"/>
      <c r="S102" s="11"/>
      <c r="T102" s="11">
        <v>32</v>
      </c>
      <c r="U102" s="11"/>
      <c r="V102" s="11"/>
      <c r="W102" s="11"/>
      <c r="X102" s="11"/>
      <c r="Y102" s="11">
        <f t="shared" si="3"/>
        <v>35</v>
      </c>
      <c r="Z102" s="11"/>
    </row>
    <row r="103" spans="1:26" s="10" customFormat="1" x14ac:dyDescent="0.3">
      <c r="A103" s="34" t="s">
        <v>50</v>
      </c>
      <c r="B103" s="11"/>
      <c r="C103" s="11"/>
      <c r="D103" s="11"/>
      <c r="E103" s="11"/>
      <c r="F103" s="11">
        <v>3</v>
      </c>
      <c r="G103" s="11"/>
      <c r="H103" s="11"/>
      <c r="I103" s="11"/>
      <c r="J103" s="11"/>
      <c r="K103" s="11"/>
      <c r="L103" s="11"/>
      <c r="M103" s="11"/>
      <c r="N103" s="11"/>
      <c r="O103" s="11">
        <v>1</v>
      </c>
      <c r="P103" s="11"/>
      <c r="Q103" s="11"/>
      <c r="R103" s="11"/>
      <c r="S103" s="11"/>
      <c r="T103" s="11">
        <v>2</v>
      </c>
      <c r="U103" s="11"/>
      <c r="V103" s="11"/>
      <c r="W103" s="11"/>
      <c r="X103" s="11"/>
      <c r="Y103" s="11">
        <f t="shared" si="3"/>
        <v>6</v>
      </c>
      <c r="Z103" s="11"/>
    </row>
    <row r="104" spans="1:26" s="10" customFormat="1" x14ac:dyDescent="0.3">
      <c r="A104" s="34" t="s">
        <v>101</v>
      </c>
      <c r="B104" s="11"/>
      <c r="C104" s="11"/>
      <c r="D104" s="11"/>
      <c r="E104" s="11"/>
      <c r="F104" s="11"/>
      <c r="G104" s="11"/>
      <c r="H104" s="11">
        <v>4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>
        <f t="shared" si="3"/>
        <v>4</v>
      </c>
      <c r="Z104" s="11"/>
    </row>
    <row r="105" spans="1:26" s="10" customFormat="1" x14ac:dyDescent="0.3">
      <c r="A105" s="34" t="s">
        <v>73</v>
      </c>
      <c r="B105" s="11"/>
      <c r="C105" s="11"/>
      <c r="D105" s="11"/>
      <c r="E105" s="11">
        <v>8</v>
      </c>
      <c r="F105" s="11"/>
      <c r="G105" s="11"/>
      <c r="H105" s="11">
        <v>6</v>
      </c>
      <c r="I105" s="11">
        <v>2</v>
      </c>
      <c r="J105" s="11"/>
      <c r="K105" s="11"/>
      <c r="L105" s="11"/>
      <c r="M105" s="11"/>
      <c r="N105" s="11"/>
      <c r="O105" s="11"/>
      <c r="P105" s="11"/>
      <c r="Q105" s="11"/>
      <c r="R105" s="11">
        <v>1</v>
      </c>
      <c r="S105" s="11"/>
      <c r="T105" s="11"/>
      <c r="U105" s="11"/>
      <c r="V105" s="11"/>
      <c r="W105" s="11"/>
      <c r="X105" s="11"/>
      <c r="Y105" s="11">
        <f t="shared" si="3"/>
        <v>17</v>
      </c>
      <c r="Z105" s="11"/>
    </row>
    <row r="106" spans="1:26" s="10" customFormat="1" x14ac:dyDescent="0.3">
      <c r="A106" s="34" t="s">
        <v>172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>
        <v>3</v>
      </c>
      <c r="V106" s="11"/>
      <c r="W106" s="11"/>
      <c r="X106" s="11">
        <v>1</v>
      </c>
      <c r="Y106" s="11">
        <f t="shared" si="3"/>
        <v>4</v>
      </c>
      <c r="Z106" s="11"/>
    </row>
    <row r="107" spans="1:26" s="10" customFormat="1" x14ac:dyDescent="0.3">
      <c r="A107" s="34" t="s">
        <v>56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>
        <v>3</v>
      </c>
      <c r="N107" s="11"/>
      <c r="O107" s="11">
        <v>2</v>
      </c>
      <c r="P107" s="11"/>
      <c r="Q107" s="11"/>
      <c r="R107" s="11"/>
      <c r="S107" s="11"/>
      <c r="T107" s="11">
        <v>1</v>
      </c>
      <c r="U107" s="11"/>
      <c r="V107" s="11"/>
      <c r="W107" s="11"/>
      <c r="X107" s="11"/>
      <c r="Y107" s="11">
        <f t="shared" si="3"/>
        <v>6</v>
      </c>
      <c r="Z107" s="11"/>
    </row>
    <row r="108" spans="1:26" s="10" customFormat="1" x14ac:dyDescent="0.3">
      <c r="A108" s="34" t="s">
        <v>163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>
        <v>2</v>
      </c>
      <c r="T108" s="11"/>
      <c r="U108" s="11"/>
      <c r="V108" s="11"/>
      <c r="W108" s="11"/>
      <c r="X108" s="11"/>
      <c r="Y108" s="11">
        <f t="shared" si="3"/>
        <v>2</v>
      </c>
      <c r="Z108" s="11"/>
    </row>
    <row r="109" spans="1:26" s="10" customFormat="1" x14ac:dyDescent="0.3">
      <c r="A109" s="34" t="s">
        <v>122</v>
      </c>
      <c r="B109" s="11"/>
      <c r="C109" s="11">
        <v>7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>
        <f t="shared" si="3"/>
        <v>7</v>
      </c>
      <c r="Z109" s="11"/>
    </row>
    <row r="110" spans="1:26" s="10" customFormat="1" x14ac:dyDescent="0.3">
      <c r="A110" s="34" t="s">
        <v>54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>
        <v>5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>
        <f t="shared" si="3"/>
        <v>5</v>
      </c>
      <c r="Z110" s="11"/>
    </row>
    <row r="111" spans="1:26" s="10" customFormat="1" x14ac:dyDescent="0.3">
      <c r="A111" s="34" t="s">
        <v>113</v>
      </c>
      <c r="B111" s="11"/>
      <c r="C111" s="11"/>
      <c r="D111" s="11"/>
      <c r="E111" s="11">
        <v>2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>
        <f t="shared" si="3"/>
        <v>2</v>
      </c>
      <c r="Z111" s="11"/>
    </row>
    <row r="112" spans="1:26" s="10" customFormat="1" x14ac:dyDescent="0.3">
      <c r="A112" s="34" t="s">
        <v>52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>
        <v>1</v>
      </c>
      <c r="N112" s="11"/>
      <c r="O112" s="11">
        <v>1</v>
      </c>
      <c r="P112" s="11"/>
      <c r="Q112" s="11"/>
      <c r="R112" s="11"/>
      <c r="S112" s="11"/>
      <c r="T112" s="11"/>
      <c r="U112" s="11"/>
      <c r="V112" s="11"/>
      <c r="W112" s="11"/>
      <c r="X112" s="11"/>
      <c r="Y112" s="11">
        <f t="shared" si="3"/>
        <v>2</v>
      </c>
      <c r="Z112" s="11"/>
    </row>
    <row r="113" spans="1:26" s="10" customFormat="1" x14ac:dyDescent="0.3">
      <c r="A113" s="34" t="s">
        <v>48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>
        <v>2</v>
      </c>
      <c r="N113" s="11"/>
      <c r="O113" s="11">
        <v>1</v>
      </c>
      <c r="P113" s="11"/>
      <c r="Q113" s="11"/>
      <c r="R113" s="11"/>
      <c r="S113" s="11"/>
      <c r="T113" s="11"/>
      <c r="U113" s="11"/>
      <c r="V113" s="11"/>
      <c r="W113" s="11"/>
      <c r="X113" s="11"/>
      <c r="Y113" s="11">
        <f t="shared" si="3"/>
        <v>3</v>
      </c>
      <c r="Z113" s="11"/>
    </row>
    <row r="114" spans="1:26" s="10" customFormat="1" x14ac:dyDescent="0.3">
      <c r="A114" s="34" t="s">
        <v>173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>
        <v>2</v>
      </c>
      <c r="V114" s="11"/>
      <c r="W114" s="11"/>
      <c r="X114" s="11"/>
      <c r="Y114" s="11">
        <f t="shared" si="3"/>
        <v>2</v>
      </c>
      <c r="Z114" s="11"/>
    </row>
    <row r="115" spans="1:26" s="10" customFormat="1" x14ac:dyDescent="0.3">
      <c r="A115" s="34" t="s">
        <v>168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>
        <v>15</v>
      </c>
      <c r="U115" s="11">
        <v>2</v>
      </c>
      <c r="V115" s="11"/>
      <c r="W115" s="11"/>
      <c r="X115" s="11"/>
      <c r="Y115" s="11">
        <f t="shared" si="3"/>
        <v>17</v>
      </c>
      <c r="Z115" s="11"/>
    </row>
    <row r="116" spans="1:26" s="10" customFormat="1" x14ac:dyDescent="0.3">
      <c r="A116" s="34" t="s">
        <v>99</v>
      </c>
      <c r="B116" s="11">
        <v>1</v>
      </c>
      <c r="C116" s="11"/>
      <c r="D116" s="11"/>
      <c r="E116" s="11"/>
      <c r="F116" s="11"/>
      <c r="G116" s="11"/>
      <c r="H116" s="11">
        <v>16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>
        <v>3</v>
      </c>
      <c r="Y116" s="11">
        <f t="shared" si="3"/>
        <v>20</v>
      </c>
      <c r="Z116" s="11"/>
    </row>
    <row r="117" spans="1:26" s="10" customFormat="1" x14ac:dyDescent="0.3">
      <c r="A117" s="34" t="s">
        <v>110</v>
      </c>
      <c r="B117" s="11"/>
      <c r="C117" s="11"/>
      <c r="D117" s="11"/>
      <c r="E117" s="11">
        <v>2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>
        <f t="shared" si="3"/>
        <v>2</v>
      </c>
      <c r="Z117" s="11"/>
    </row>
    <row r="118" spans="1:26" s="10" customFormat="1" x14ac:dyDescent="0.3">
      <c r="A118" s="34" t="s">
        <v>68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>
        <v>3</v>
      </c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>
        <f t="shared" si="3"/>
        <v>3</v>
      </c>
      <c r="Z118" s="11"/>
    </row>
    <row r="119" spans="1:26" s="10" customFormat="1" x14ac:dyDescent="0.3">
      <c r="A119" s="34" t="s">
        <v>92</v>
      </c>
      <c r="B119" s="11"/>
      <c r="C119" s="11"/>
      <c r="D119" s="11"/>
      <c r="E119" s="11"/>
      <c r="F119" s="11"/>
      <c r="G119" s="11"/>
      <c r="H119" s="11"/>
      <c r="I119" s="11"/>
      <c r="J119" s="11">
        <v>4</v>
      </c>
      <c r="K119" s="11"/>
      <c r="L119" s="11"/>
      <c r="M119" s="11"/>
      <c r="N119" s="11"/>
      <c r="O119" s="11"/>
      <c r="P119" s="11"/>
      <c r="Q119" s="11"/>
      <c r="R119" s="11">
        <v>1</v>
      </c>
      <c r="S119" s="11"/>
      <c r="T119" s="11"/>
      <c r="U119" s="11"/>
      <c r="V119" s="11"/>
      <c r="W119" s="11"/>
      <c r="X119" s="11"/>
      <c r="Y119" s="11">
        <f t="shared" si="3"/>
        <v>5</v>
      </c>
      <c r="Z119" s="11"/>
    </row>
    <row r="120" spans="1:26" s="10" customFormat="1" x14ac:dyDescent="0.3">
      <c r="A120" s="34" t="s">
        <v>186</v>
      </c>
      <c r="B120" s="11"/>
      <c r="C120" s="11"/>
      <c r="D120" s="11">
        <v>1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>
        <v>1</v>
      </c>
      <c r="X120" s="11"/>
      <c r="Y120" s="11">
        <f t="shared" si="3"/>
        <v>2</v>
      </c>
      <c r="Z120" s="11"/>
    </row>
    <row r="121" spans="1:26" s="10" customFormat="1" x14ac:dyDescent="0.3">
      <c r="A121" s="34" t="s">
        <v>55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>
        <v>8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>
        <f t="shared" si="3"/>
        <v>8</v>
      </c>
    </row>
    <row r="122" spans="1:26" s="10" customFormat="1" x14ac:dyDescent="0.3">
      <c r="A122" s="34" t="s">
        <v>62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>
        <v>11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>
        <f t="shared" si="3"/>
        <v>11</v>
      </c>
    </row>
    <row r="123" spans="1:26" s="10" customFormat="1" x14ac:dyDescent="0.3">
      <c r="A123" s="34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>
        <f t="shared" si="3"/>
        <v>0</v>
      </c>
    </row>
    <row r="124" spans="1:26" s="10" customFormat="1" x14ac:dyDescent="0.3">
      <c r="Y124" s="10">
        <f>SUM(Y58:Y123)</f>
        <v>964</v>
      </c>
    </row>
    <row r="125" spans="1:26" s="10" customFormat="1" x14ac:dyDescent="0.3"/>
    <row r="126" spans="1:26" s="10" customFormat="1" x14ac:dyDescent="0.3"/>
    <row r="127" spans="1:26" s="10" customFormat="1" x14ac:dyDescent="0.3"/>
    <row r="128" spans="1:26" s="10" customFormat="1" x14ac:dyDescent="0.3"/>
    <row r="129" s="10" customFormat="1" x14ac:dyDescent="0.3"/>
    <row r="130" s="10" customFormat="1" x14ac:dyDescent="0.3"/>
    <row r="131" s="10" customFormat="1" x14ac:dyDescent="0.3"/>
    <row r="132" s="10" customFormat="1" x14ac:dyDescent="0.3"/>
    <row r="133" s="10" customFormat="1" x14ac:dyDescent="0.3"/>
    <row r="134" s="10" customFormat="1" x14ac:dyDescent="0.3"/>
    <row r="135" s="10" customFormat="1" x14ac:dyDescent="0.3"/>
    <row r="136" s="10" customFormat="1" x14ac:dyDescent="0.3"/>
    <row r="137" s="10" customFormat="1" x14ac:dyDescent="0.3"/>
    <row r="138" s="10" customFormat="1" x14ac:dyDescent="0.3"/>
    <row r="139" s="10" customFormat="1" x14ac:dyDescent="0.3"/>
    <row r="140" s="10" customFormat="1" x14ac:dyDescent="0.3"/>
    <row r="141" s="10" customFormat="1" x14ac:dyDescent="0.3"/>
    <row r="142" s="10" customFormat="1" x14ac:dyDescent="0.3"/>
    <row r="143" s="10" customFormat="1" x14ac:dyDescent="0.3"/>
    <row r="144" s="10" customFormat="1" x14ac:dyDescent="0.3"/>
    <row r="145" s="10" customFormat="1" x14ac:dyDescent="0.3"/>
    <row r="146" s="10" customFormat="1" x14ac:dyDescent="0.3"/>
    <row r="147" s="10" customFormat="1" x14ac:dyDescent="0.3"/>
    <row r="148" s="10" customFormat="1" x14ac:dyDescent="0.3"/>
    <row r="149" s="10" customFormat="1" x14ac:dyDescent="0.3"/>
    <row r="150" s="10" customFormat="1" x14ac:dyDescent="0.3"/>
    <row r="151" s="10" customFormat="1" x14ac:dyDescent="0.3"/>
    <row r="152" s="10" customFormat="1" x14ac:dyDescent="0.3"/>
    <row r="153" s="10" customFormat="1" x14ac:dyDescent="0.3"/>
    <row r="154" s="10" customFormat="1" x14ac:dyDescent="0.3"/>
    <row r="155" s="10" customFormat="1" x14ac:dyDescent="0.3"/>
    <row r="156" s="10" customFormat="1" x14ac:dyDescent="0.3"/>
    <row r="157" s="10" customFormat="1" x14ac:dyDescent="0.3"/>
    <row r="158" s="10" customFormat="1" x14ac:dyDescent="0.3"/>
    <row r="159" s="10" customFormat="1" x14ac:dyDescent="0.3"/>
    <row r="160" s="10" customFormat="1" x14ac:dyDescent="0.3"/>
    <row r="161" s="10" customFormat="1" x14ac:dyDescent="0.3"/>
    <row r="162" s="10" customFormat="1" x14ac:dyDescent="0.3"/>
    <row r="163" s="10" customFormat="1" x14ac:dyDescent="0.3"/>
    <row r="164" s="10" customFormat="1" x14ac:dyDescent="0.3"/>
    <row r="165" s="10" customFormat="1" x14ac:dyDescent="0.3"/>
    <row r="166" s="10" customFormat="1" x14ac:dyDescent="0.3"/>
    <row r="167" s="10" customFormat="1" x14ac:dyDescent="0.3"/>
    <row r="168" s="10" customFormat="1" x14ac:dyDescent="0.3"/>
    <row r="169" s="10" customFormat="1" x14ac:dyDescent="0.3"/>
    <row r="170" s="10" customFormat="1" x14ac:dyDescent="0.3"/>
    <row r="171" s="10" customFormat="1" x14ac:dyDescent="0.3"/>
    <row r="172" s="10" customFormat="1" x14ac:dyDescent="0.3"/>
    <row r="173" s="10" customFormat="1" x14ac:dyDescent="0.3"/>
    <row r="174" s="10" customFormat="1" x14ac:dyDescent="0.3"/>
    <row r="175" s="10" customFormat="1" x14ac:dyDescent="0.3"/>
    <row r="176" s="10" customFormat="1" x14ac:dyDescent="0.3"/>
    <row r="177" s="10" customFormat="1" x14ac:dyDescent="0.3"/>
    <row r="178" s="16" customFormat="1" x14ac:dyDescent="0.3"/>
    <row r="179" s="16" customFormat="1" x14ac:dyDescent="0.3"/>
    <row r="180" s="16" customFormat="1" x14ac:dyDescent="0.3"/>
    <row r="181" s="16" customFormat="1" x14ac:dyDescent="0.3"/>
    <row r="182" s="16" customFormat="1" x14ac:dyDescent="0.3"/>
    <row r="183" s="16" customFormat="1" x14ac:dyDescent="0.3"/>
    <row r="184" s="16" customFormat="1" x14ac:dyDescent="0.3"/>
    <row r="185" s="16" customFormat="1" x14ac:dyDescent="0.3"/>
    <row r="186" s="16" customFormat="1" x14ac:dyDescent="0.3"/>
    <row r="187" s="16" customFormat="1" x14ac:dyDescent="0.3"/>
    <row r="188" s="16" customFormat="1" x14ac:dyDescent="0.3"/>
    <row r="189" s="16" customFormat="1" x14ac:dyDescent="0.3"/>
    <row r="190" s="16" customFormat="1" x14ac:dyDescent="0.3"/>
    <row r="191" s="16" customFormat="1" x14ac:dyDescent="0.3"/>
    <row r="192" s="16" customFormat="1" x14ac:dyDescent="0.3"/>
    <row r="193" s="16" customFormat="1" x14ac:dyDescent="0.3"/>
    <row r="194" s="16" customFormat="1" x14ac:dyDescent="0.3"/>
    <row r="195" s="16" customFormat="1" x14ac:dyDescent="0.3"/>
    <row r="196" s="16" customFormat="1" x14ac:dyDescent="0.3"/>
    <row r="197" s="16" customFormat="1" x14ac:dyDescent="0.3"/>
    <row r="198" s="16" customFormat="1" x14ac:dyDescent="0.3"/>
    <row r="199" s="16" customFormat="1" x14ac:dyDescent="0.3"/>
    <row r="200" s="16" customFormat="1" x14ac:dyDescent="0.3"/>
    <row r="201" s="16" customFormat="1" x14ac:dyDescent="0.3"/>
    <row r="202" s="16" customFormat="1" x14ac:dyDescent="0.3"/>
    <row r="203" s="16" customFormat="1" x14ac:dyDescent="0.3"/>
    <row r="204" s="16" customFormat="1" x14ac:dyDescent="0.3"/>
    <row r="205" s="16" customFormat="1" x14ac:dyDescent="0.3"/>
    <row r="206" s="16" customFormat="1" x14ac:dyDescent="0.3"/>
    <row r="207" s="16" customFormat="1" x14ac:dyDescent="0.3"/>
    <row r="208" s="16" customFormat="1" x14ac:dyDescent="0.3"/>
    <row r="209" s="16" customFormat="1" x14ac:dyDescent="0.3"/>
    <row r="210" s="16" customFormat="1" x14ac:dyDescent="0.3"/>
    <row r="211" s="16" customFormat="1" x14ac:dyDescent="0.3"/>
    <row r="212" s="16" customFormat="1" x14ac:dyDescent="0.3"/>
    <row r="213" s="16" customFormat="1" x14ac:dyDescent="0.3"/>
    <row r="214" s="16" customFormat="1" x14ac:dyDescent="0.3"/>
    <row r="215" s="16" customFormat="1" x14ac:dyDescent="0.3"/>
    <row r="216" s="16" customFormat="1" x14ac:dyDescent="0.3"/>
    <row r="217" s="16" customFormat="1" x14ac:dyDescent="0.3"/>
    <row r="218" s="16" customFormat="1" x14ac:dyDescent="0.3"/>
    <row r="219" s="16" customFormat="1" x14ac:dyDescent="0.3"/>
    <row r="220" s="16" customFormat="1" x14ac:dyDescent="0.3"/>
    <row r="221" s="16" customFormat="1" x14ac:dyDescent="0.3"/>
    <row r="222" s="16" customFormat="1" x14ac:dyDescent="0.3"/>
    <row r="223" s="16" customFormat="1" x14ac:dyDescent="0.3"/>
    <row r="224" s="16" customFormat="1" x14ac:dyDescent="0.3"/>
    <row r="225" s="16" customFormat="1" x14ac:dyDescent="0.3"/>
    <row r="226" s="16" customFormat="1" x14ac:dyDescent="0.3"/>
    <row r="227" s="16" customFormat="1" x14ac:dyDescent="0.3"/>
    <row r="228" s="16" customFormat="1" x14ac:dyDescent="0.3"/>
    <row r="229" s="16" customFormat="1" x14ac:dyDescent="0.3"/>
    <row r="230" s="16" customFormat="1" x14ac:dyDescent="0.3"/>
    <row r="231" s="16" customFormat="1" x14ac:dyDescent="0.3"/>
    <row r="232" s="16" customFormat="1" x14ac:dyDescent="0.3"/>
    <row r="233" s="16" customFormat="1" x14ac:dyDescent="0.3"/>
    <row r="234" s="16" customFormat="1" x14ac:dyDescent="0.3"/>
    <row r="235" s="16" customFormat="1" x14ac:dyDescent="0.3"/>
    <row r="236" s="16" customFormat="1" x14ac:dyDescent="0.3"/>
    <row r="237" s="16" customFormat="1" x14ac:dyDescent="0.3"/>
    <row r="238" s="16" customFormat="1" x14ac:dyDescent="0.3"/>
    <row r="239" s="16" customFormat="1" x14ac:dyDescent="0.3"/>
    <row r="240" s="16" customFormat="1" x14ac:dyDescent="0.3"/>
    <row r="241" s="16" customFormat="1" x14ac:dyDescent="0.3"/>
    <row r="242" s="16" customFormat="1" x14ac:dyDescent="0.3"/>
    <row r="243" s="16" customFormat="1" x14ac:dyDescent="0.3"/>
    <row r="244" s="16" customFormat="1" x14ac:dyDescent="0.3"/>
    <row r="245" s="16" customFormat="1" x14ac:dyDescent="0.3"/>
    <row r="246" s="16" customFormat="1" x14ac:dyDescent="0.3"/>
    <row r="247" s="16" customFormat="1" x14ac:dyDescent="0.3"/>
    <row r="248" s="16" customFormat="1" x14ac:dyDescent="0.3"/>
    <row r="249" s="16" customFormat="1" x14ac:dyDescent="0.3"/>
    <row r="250" s="16" customFormat="1" x14ac:dyDescent="0.3"/>
    <row r="251" s="16" customFormat="1" x14ac:dyDescent="0.3"/>
    <row r="252" s="16" customFormat="1" x14ac:dyDescent="0.3"/>
    <row r="253" s="16" customFormat="1" x14ac:dyDescent="0.3"/>
    <row r="254" s="16" customFormat="1" x14ac:dyDescent="0.3"/>
    <row r="255" s="16" customFormat="1" x14ac:dyDescent="0.3"/>
    <row r="256" s="16" customFormat="1" x14ac:dyDescent="0.3"/>
    <row r="257" s="16" customFormat="1" x14ac:dyDescent="0.3"/>
    <row r="258" s="16" customFormat="1" x14ac:dyDescent="0.3"/>
    <row r="259" s="16" customFormat="1" x14ac:dyDescent="0.3"/>
    <row r="260" s="16" customFormat="1" x14ac:dyDescent="0.3"/>
    <row r="261" s="16" customFormat="1" x14ac:dyDescent="0.3"/>
    <row r="262" s="16" customFormat="1" x14ac:dyDescent="0.3"/>
    <row r="263" s="16" customFormat="1" x14ac:dyDescent="0.3"/>
    <row r="264" s="16" customFormat="1" x14ac:dyDescent="0.3"/>
    <row r="265" s="16" customFormat="1" x14ac:dyDescent="0.3"/>
    <row r="266" s="16" customFormat="1" x14ac:dyDescent="0.3"/>
    <row r="267" s="16" customFormat="1" x14ac:dyDescent="0.3"/>
    <row r="268" s="16" customFormat="1" x14ac:dyDescent="0.3"/>
    <row r="269" s="16" customFormat="1" x14ac:dyDescent="0.3"/>
    <row r="270" s="16" customFormat="1" x14ac:dyDescent="0.3"/>
    <row r="271" s="16" customFormat="1" x14ac:dyDescent="0.3"/>
    <row r="272" s="16" customFormat="1" x14ac:dyDescent="0.3"/>
    <row r="273" s="16" customFormat="1" x14ac:dyDescent="0.3"/>
    <row r="274" s="16" customFormat="1" x14ac:dyDescent="0.3"/>
    <row r="275" s="16" customFormat="1" x14ac:dyDescent="0.3"/>
    <row r="276" s="16" customFormat="1" x14ac:dyDescent="0.3"/>
    <row r="277" s="16" customFormat="1" x14ac:dyDescent="0.3"/>
    <row r="278" s="16" customFormat="1" x14ac:dyDescent="0.3"/>
    <row r="279" s="16" customFormat="1" x14ac:dyDescent="0.3"/>
    <row r="280" s="16" customFormat="1" x14ac:dyDescent="0.3"/>
    <row r="281" s="16" customFormat="1" x14ac:dyDescent="0.3"/>
    <row r="282" s="16" customFormat="1" x14ac:dyDescent="0.3"/>
    <row r="283" s="16" customFormat="1" x14ac:dyDescent="0.3"/>
    <row r="284" s="16" customFormat="1" x14ac:dyDescent="0.3"/>
    <row r="285" s="16" customFormat="1" x14ac:dyDescent="0.3"/>
    <row r="286" s="16" customFormat="1" x14ac:dyDescent="0.3"/>
    <row r="287" s="16" customFormat="1" x14ac:dyDescent="0.3"/>
    <row r="288" s="16" customFormat="1" x14ac:dyDescent="0.3"/>
    <row r="289" s="16" customFormat="1" x14ac:dyDescent="0.3"/>
    <row r="290" s="16" customFormat="1" x14ac:dyDescent="0.3"/>
    <row r="291" s="16" customFormat="1" x14ac:dyDescent="0.3"/>
    <row r="292" s="16" customFormat="1" x14ac:dyDescent="0.3"/>
    <row r="293" s="16" customFormat="1" x14ac:dyDescent="0.3"/>
    <row r="294" s="16" customFormat="1" x14ac:dyDescent="0.3"/>
    <row r="295" s="16" customFormat="1" x14ac:dyDescent="0.3"/>
    <row r="296" s="16" customFormat="1" x14ac:dyDescent="0.3"/>
    <row r="297" s="16" customFormat="1" x14ac:dyDescent="0.3"/>
    <row r="298" s="16" customFormat="1" x14ac:dyDescent="0.3"/>
    <row r="299" s="16" customFormat="1" x14ac:dyDescent="0.3"/>
    <row r="300" s="16" customFormat="1" x14ac:dyDescent="0.3"/>
    <row r="301" s="16" customFormat="1" x14ac:dyDescent="0.3"/>
    <row r="302" s="16" customFormat="1" x14ac:dyDescent="0.3"/>
    <row r="303" s="16" customFormat="1" x14ac:dyDescent="0.3"/>
    <row r="304" s="16" customFormat="1" x14ac:dyDescent="0.3"/>
    <row r="305" s="16" customFormat="1" x14ac:dyDescent="0.3"/>
    <row r="306" s="16" customFormat="1" x14ac:dyDescent="0.3"/>
    <row r="307" s="16" customFormat="1" x14ac:dyDescent="0.3"/>
    <row r="308" s="16" customFormat="1" x14ac:dyDescent="0.3"/>
    <row r="309" s="16" customFormat="1" x14ac:dyDescent="0.3"/>
    <row r="310" s="16" customFormat="1" x14ac:dyDescent="0.3"/>
    <row r="311" s="16" customFormat="1" x14ac:dyDescent="0.3"/>
    <row r="312" s="16" customFormat="1" x14ac:dyDescent="0.3"/>
    <row r="313" s="16" customFormat="1" x14ac:dyDescent="0.3"/>
    <row r="314" s="16" customFormat="1" x14ac:dyDescent="0.3"/>
    <row r="315" s="16" customFormat="1" x14ac:dyDescent="0.3"/>
    <row r="316" s="16" customFormat="1" x14ac:dyDescent="0.3"/>
    <row r="317" s="16" customFormat="1" x14ac:dyDescent="0.3"/>
    <row r="318" s="16" customFormat="1" x14ac:dyDescent="0.3"/>
    <row r="319" s="16" customFormat="1" x14ac:dyDescent="0.3"/>
    <row r="320" s="16" customFormat="1" x14ac:dyDescent="0.3"/>
    <row r="321" s="16" customFormat="1" x14ac:dyDescent="0.3"/>
    <row r="322" s="16" customFormat="1" x14ac:dyDescent="0.3"/>
    <row r="323" s="16" customFormat="1" x14ac:dyDescent="0.3"/>
    <row r="324" s="16" customFormat="1" x14ac:dyDescent="0.3"/>
    <row r="325" s="16" customFormat="1" x14ac:dyDescent="0.3"/>
    <row r="326" s="16" customFormat="1" x14ac:dyDescent="0.3"/>
    <row r="327" s="16" customFormat="1" x14ac:dyDescent="0.3"/>
    <row r="328" s="16" customFormat="1" x14ac:dyDescent="0.3"/>
    <row r="329" s="16" customFormat="1" x14ac:dyDescent="0.3"/>
    <row r="330" s="16" customFormat="1" x14ac:dyDescent="0.3"/>
    <row r="331" s="16" customFormat="1" x14ac:dyDescent="0.3"/>
    <row r="332" s="16" customFormat="1" x14ac:dyDescent="0.3"/>
    <row r="333" s="16" customFormat="1" x14ac:dyDescent="0.3"/>
    <row r="334" s="16" customFormat="1" x14ac:dyDescent="0.3"/>
    <row r="335" s="16" customFormat="1" x14ac:dyDescent="0.3"/>
    <row r="336" s="16" customFormat="1" x14ac:dyDescent="0.3"/>
    <row r="337" s="16" customFormat="1" x14ac:dyDescent="0.3"/>
    <row r="338" s="16" customFormat="1" x14ac:dyDescent="0.3"/>
    <row r="339" s="16" customFormat="1" x14ac:dyDescent="0.3"/>
    <row r="340" s="16" customFormat="1" x14ac:dyDescent="0.3"/>
    <row r="341" s="16" customFormat="1" x14ac:dyDescent="0.3"/>
    <row r="342" s="16" customFormat="1" x14ac:dyDescent="0.3"/>
    <row r="343" s="16" customFormat="1" x14ac:dyDescent="0.3"/>
    <row r="344" s="16" customFormat="1" x14ac:dyDescent="0.3"/>
    <row r="345" s="16" customFormat="1" x14ac:dyDescent="0.3"/>
    <row r="346" s="16" customFormat="1" x14ac:dyDescent="0.3"/>
    <row r="347" s="16" customFormat="1" x14ac:dyDescent="0.3"/>
    <row r="348" s="16" customFormat="1" x14ac:dyDescent="0.3"/>
    <row r="349" s="16" customFormat="1" x14ac:dyDescent="0.3"/>
    <row r="350" s="16" customFormat="1" x14ac:dyDescent="0.3"/>
    <row r="351" s="16" customFormat="1" x14ac:dyDescent="0.3"/>
    <row r="352" s="16" customFormat="1" x14ac:dyDescent="0.3"/>
    <row r="353" s="16" customFormat="1" x14ac:dyDescent="0.3"/>
    <row r="354" s="16" customFormat="1" x14ac:dyDescent="0.3"/>
    <row r="355" s="16" customFormat="1" x14ac:dyDescent="0.3"/>
    <row r="356" s="16" customFormat="1" x14ac:dyDescent="0.3"/>
    <row r="357" s="16" customFormat="1" x14ac:dyDescent="0.3"/>
    <row r="358" s="16" customFormat="1" x14ac:dyDescent="0.3"/>
    <row r="359" s="16" customFormat="1" x14ac:dyDescent="0.3"/>
    <row r="360" s="16" customFormat="1" x14ac:dyDescent="0.3"/>
    <row r="361" s="16" customFormat="1" x14ac:dyDescent="0.3"/>
    <row r="362" s="16" customFormat="1" x14ac:dyDescent="0.3"/>
    <row r="363" s="16" customFormat="1" x14ac:dyDescent="0.3"/>
    <row r="364" s="16" customFormat="1" x14ac:dyDescent="0.3"/>
    <row r="365" s="16" customFormat="1" x14ac:dyDescent="0.3"/>
    <row r="366" s="16" customFormat="1" x14ac:dyDescent="0.3"/>
    <row r="367" s="16" customFormat="1" x14ac:dyDescent="0.3"/>
    <row r="368" s="16" customFormat="1" x14ac:dyDescent="0.3"/>
    <row r="369" s="16" customFormat="1" x14ac:dyDescent="0.3"/>
    <row r="370" s="16" customFormat="1" x14ac:dyDescent="0.3"/>
    <row r="371" s="16" customFormat="1" x14ac:dyDescent="0.3"/>
    <row r="372" s="16" customFormat="1" x14ac:dyDescent="0.3"/>
    <row r="373" s="16" customFormat="1" x14ac:dyDescent="0.3"/>
    <row r="374" s="16" customFormat="1" x14ac:dyDescent="0.3"/>
    <row r="375" s="16" customFormat="1" x14ac:dyDescent="0.3"/>
    <row r="376" s="16" customFormat="1" x14ac:dyDescent="0.3"/>
    <row r="377" s="16" customFormat="1" x14ac:dyDescent="0.3"/>
    <row r="378" s="16" customFormat="1" x14ac:dyDescent="0.3"/>
    <row r="379" s="16" customFormat="1" x14ac:dyDescent="0.3"/>
    <row r="380" s="16" customFormat="1" x14ac:dyDescent="0.3"/>
    <row r="381" s="16" customFormat="1" x14ac:dyDescent="0.3"/>
    <row r="382" s="16" customFormat="1" x14ac:dyDescent="0.3"/>
    <row r="383" s="16" customFormat="1" x14ac:dyDescent="0.3"/>
    <row r="384" s="16" customFormat="1" x14ac:dyDescent="0.3"/>
    <row r="385" s="16" customFormat="1" x14ac:dyDescent="0.3"/>
    <row r="386" s="16" customFormat="1" x14ac:dyDescent="0.3"/>
    <row r="387" s="16" customFormat="1" x14ac:dyDescent="0.3"/>
    <row r="388" s="16" customFormat="1" x14ac:dyDescent="0.3"/>
    <row r="389" s="16" customFormat="1" x14ac:dyDescent="0.3"/>
    <row r="390" s="16" customFormat="1" x14ac:dyDescent="0.3"/>
    <row r="391" s="16" customFormat="1" x14ac:dyDescent="0.3"/>
    <row r="392" s="16" customFormat="1" x14ac:dyDescent="0.3"/>
    <row r="393" s="16" customFormat="1" x14ac:dyDescent="0.3"/>
    <row r="394" s="16" customFormat="1" x14ac:dyDescent="0.3"/>
    <row r="395" s="16" customFormat="1" x14ac:dyDescent="0.3"/>
    <row r="396" s="16" customFormat="1" x14ac:dyDescent="0.3"/>
    <row r="397" s="16" customFormat="1" x14ac:dyDescent="0.3"/>
    <row r="398" s="16" customFormat="1" x14ac:dyDescent="0.3"/>
    <row r="399" s="16" customFormat="1" x14ac:dyDescent="0.3"/>
    <row r="400" s="16" customFormat="1" x14ac:dyDescent="0.3"/>
    <row r="401" s="16" customFormat="1" x14ac:dyDescent="0.3"/>
    <row r="402" s="16" customFormat="1" x14ac:dyDescent="0.3"/>
    <row r="403" s="16" customFormat="1" x14ac:dyDescent="0.3"/>
    <row r="404" s="16" customFormat="1" x14ac:dyDescent="0.3"/>
    <row r="405" s="16" customFormat="1" x14ac:dyDescent="0.3"/>
    <row r="406" s="16" customFormat="1" x14ac:dyDescent="0.3"/>
    <row r="407" s="16" customFormat="1" x14ac:dyDescent="0.3"/>
    <row r="408" s="16" customFormat="1" x14ac:dyDescent="0.3"/>
    <row r="409" s="16" customFormat="1" x14ac:dyDescent="0.3"/>
    <row r="410" s="16" customFormat="1" x14ac:dyDescent="0.3"/>
    <row r="411" s="16" customFormat="1" x14ac:dyDescent="0.3"/>
    <row r="412" s="16" customFormat="1" x14ac:dyDescent="0.3"/>
    <row r="413" s="16" customFormat="1" x14ac:dyDescent="0.3"/>
    <row r="414" s="16" customFormat="1" x14ac:dyDescent="0.3"/>
    <row r="415" s="16" customFormat="1" x14ac:dyDescent="0.3"/>
    <row r="416" s="16" customFormat="1" x14ac:dyDescent="0.3"/>
    <row r="417" s="16" customFormat="1" x14ac:dyDescent="0.3"/>
    <row r="418" s="16" customFormat="1" x14ac:dyDescent="0.3"/>
    <row r="419" s="16" customFormat="1" x14ac:dyDescent="0.3"/>
    <row r="420" s="16" customFormat="1" x14ac:dyDescent="0.3"/>
    <row r="421" s="16" customFormat="1" x14ac:dyDescent="0.3"/>
    <row r="422" s="16" customFormat="1" x14ac:dyDescent="0.3"/>
    <row r="423" s="16" customFormat="1" x14ac:dyDescent="0.3"/>
    <row r="424" s="16" customFormat="1" x14ac:dyDescent="0.3"/>
    <row r="425" s="16" customFormat="1" x14ac:dyDescent="0.3"/>
    <row r="426" s="16" customFormat="1" x14ac:dyDescent="0.3"/>
    <row r="427" s="16" customFormat="1" x14ac:dyDescent="0.3"/>
    <row r="428" s="16" customFormat="1" x14ac:dyDescent="0.3"/>
    <row r="429" s="16" customFormat="1" x14ac:dyDescent="0.3"/>
    <row r="430" s="16" customFormat="1" x14ac:dyDescent="0.3"/>
    <row r="431" s="16" customFormat="1" x14ac:dyDescent="0.3"/>
    <row r="432" s="16" customFormat="1" x14ac:dyDescent="0.3"/>
    <row r="433" s="16" customFormat="1" x14ac:dyDescent="0.3"/>
    <row r="434" s="16" customFormat="1" x14ac:dyDescent="0.3"/>
    <row r="435" s="16" customFormat="1" x14ac:dyDescent="0.3"/>
    <row r="436" s="16" customFormat="1" x14ac:dyDescent="0.3"/>
    <row r="437" s="16" customFormat="1" x14ac:dyDescent="0.3"/>
    <row r="438" s="16" customFormat="1" x14ac:dyDescent="0.3"/>
    <row r="439" s="16" customFormat="1" x14ac:dyDescent="0.3"/>
    <row r="440" s="16" customFormat="1" x14ac:dyDescent="0.3"/>
    <row r="441" s="16" customFormat="1" x14ac:dyDescent="0.3"/>
    <row r="442" s="16" customFormat="1" x14ac:dyDescent="0.3"/>
    <row r="443" s="16" customFormat="1" x14ac:dyDescent="0.3"/>
    <row r="444" s="16" customFormat="1" x14ac:dyDescent="0.3"/>
    <row r="445" s="16" customFormat="1" x14ac:dyDescent="0.3"/>
    <row r="446" s="16" customFormat="1" x14ac:dyDescent="0.3"/>
    <row r="447" s="16" customFormat="1" x14ac:dyDescent="0.3"/>
    <row r="448" s="16" customFormat="1" x14ac:dyDescent="0.3"/>
    <row r="449" s="16" customFormat="1" x14ac:dyDescent="0.3"/>
    <row r="450" s="16" customFormat="1" x14ac:dyDescent="0.3"/>
    <row r="451" s="16" customFormat="1" x14ac:dyDescent="0.3"/>
    <row r="452" s="16" customFormat="1" x14ac:dyDescent="0.3"/>
    <row r="453" s="16" customFormat="1" x14ac:dyDescent="0.3"/>
    <row r="454" s="16" customFormat="1" x14ac:dyDescent="0.3"/>
    <row r="455" s="16" customFormat="1" x14ac:dyDescent="0.3"/>
    <row r="456" s="16" customFormat="1" x14ac:dyDescent="0.3"/>
    <row r="457" s="16" customFormat="1" x14ac:dyDescent="0.3"/>
    <row r="458" s="16" customFormat="1" x14ac:dyDescent="0.3"/>
    <row r="459" s="16" customFormat="1" x14ac:dyDescent="0.3"/>
    <row r="460" s="16" customFormat="1" x14ac:dyDescent="0.3"/>
    <row r="461" s="16" customFormat="1" x14ac:dyDescent="0.3"/>
    <row r="462" s="16" customFormat="1" x14ac:dyDescent="0.3"/>
    <row r="463" s="16" customFormat="1" x14ac:dyDescent="0.3"/>
    <row r="464" s="16" customFormat="1" x14ac:dyDescent="0.3"/>
    <row r="465" s="16" customFormat="1" x14ac:dyDescent="0.3"/>
    <row r="466" s="16" customFormat="1" x14ac:dyDescent="0.3"/>
    <row r="467" s="16" customFormat="1" x14ac:dyDescent="0.3"/>
    <row r="468" s="16" customFormat="1" x14ac:dyDescent="0.3"/>
    <row r="469" s="16" customFormat="1" x14ac:dyDescent="0.3"/>
    <row r="470" s="16" customFormat="1" x14ac:dyDescent="0.3"/>
    <row r="471" s="16" customFormat="1" x14ac:dyDescent="0.3"/>
    <row r="472" s="16" customFormat="1" x14ac:dyDescent="0.3"/>
    <row r="473" s="16" customFormat="1" x14ac:dyDescent="0.3"/>
    <row r="474" s="16" customFormat="1" x14ac:dyDescent="0.3"/>
    <row r="475" s="16" customFormat="1" x14ac:dyDescent="0.3"/>
    <row r="476" s="16" customFormat="1" x14ac:dyDescent="0.3"/>
    <row r="477" s="16" customFormat="1" x14ac:dyDescent="0.3"/>
    <row r="478" s="16" customFormat="1" x14ac:dyDescent="0.3"/>
    <row r="479" s="16" customFormat="1" x14ac:dyDescent="0.3"/>
    <row r="480" s="16" customFormat="1" x14ac:dyDescent="0.3"/>
    <row r="481" s="16" customFormat="1" x14ac:dyDescent="0.3"/>
    <row r="482" s="16" customFormat="1" x14ac:dyDescent="0.3"/>
    <row r="483" s="16" customFormat="1" x14ac:dyDescent="0.3"/>
    <row r="484" s="16" customFormat="1" x14ac:dyDescent="0.3"/>
    <row r="485" s="16" customFormat="1" x14ac:dyDescent="0.3"/>
    <row r="486" s="16" customFormat="1" x14ac:dyDescent="0.3"/>
    <row r="487" s="16" customFormat="1" x14ac:dyDescent="0.3"/>
    <row r="488" s="16" customFormat="1" x14ac:dyDescent="0.3"/>
    <row r="489" s="16" customFormat="1" x14ac:dyDescent="0.3"/>
    <row r="490" s="16" customFormat="1" x14ac:dyDescent="0.3"/>
    <row r="491" s="16" customFormat="1" x14ac:dyDescent="0.3"/>
    <row r="492" s="16" customFormat="1" x14ac:dyDescent="0.3"/>
    <row r="493" s="16" customFormat="1" x14ac:dyDescent="0.3"/>
    <row r="494" s="16" customFormat="1" x14ac:dyDescent="0.3"/>
    <row r="495" s="16" customFormat="1" x14ac:dyDescent="0.3"/>
    <row r="496" s="16" customFormat="1" x14ac:dyDescent="0.3"/>
    <row r="497" spans="1:20" s="16" customFormat="1" x14ac:dyDescent="0.3"/>
    <row r="498" spans="1:20" s="16" customFormat="1" x14ac:dyDescent="0.3"/>
    <row r="499" spans="1:20" s="16" customFormat="1" x14ac:dyDescent="0.3"/>
    <row r="500" spans="1:20" x14ac:dyDescent="0.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</row>
    <row r="501" spans="1:20" x14ac:dyDescent="0.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</row>
    <row r="502" spans="1:20" x14ac:dyDescent="0.3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</row>
    <row r="503" spans="1:20" x14ac:dyDescent="0.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</row>
    <row r="504" spans="1:20" x14ac:dyDescent="0.3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</row>
    <row r="505" spans="1:20" x14ac:dyDescent="0.3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</row>
    <row r="506" spans="1:20" x14ac:dyDescent="0.3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</row>
    <row r="507" spans="1:20" x14ac:dyDescent="0.3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</row>
    <row r="508" spans="1:20" x14ac:dyDescent="0.3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</row>
    <row r="509" spans="1:20" x14ac:dyDescent="0.3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</row>
    <row r="510" spans="1:20" x14ac:dyDescent="0.3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</row>
    <row r="511" spans="1:20" x14ac:dyDescent="0.3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</row>
    <row r="512" spans="1:20" x14ac:dyDescent="0.3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</row>
    <row r="513" spans="1:20" x14ac:dyDescent="0.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</row>
    <row r="514" spans="1:20" x14ac:dyDescent="0.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</row>
    <row r="515" spans="1:20" x14ac:dyDescent="0.3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</row>
    <row r="516" spans="1:20" x14ac:dyDescent="0.3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</row>
    <row r="517" spans="1:20" x14ac:dyDescent="0.3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</row>
    <row r="518" spans="1:20" x14ac:dyDescent="0.3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</row>
    <row r="519" spans="1:20" x14ac:dyDescent="0.3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</row>
    <row r="520" spans="1:20" x14ac:dyDescent="0.3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</row>
    <row r="521" spans="1:20" x14ac:dyDescent="0.3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</row>
    <row r="522" spans="1:20" x14ac:dyDescent="0.3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</row>
    <row r="523" spans="1:20" x14ac:dyDescent="0.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</row>
    <row r="524" spans="1:20" x14ac:dyDescent="0.3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</row>
    <row r="525" spans="1:20" x14ac:dyDescent="0.3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</row>
    <row r="526" spans="1:20" x14ac:dyDescent="0.3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</row>
    <row r="527" spans="1:20" x14ac:dyDescent="0.3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</row>
    <row r="528" spans="1:20" x14ac:dyDescent="0.3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</row>
    <row r="529" spans="1:20" x14ac:dyDescent="0.3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</row>
    <row r="530" spans="1:20" x14ac:dyDescent="0.3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</row>
    <row r="531" spans="1:20" x14ac:dyDescent="0.3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</row>
    <row r="532" spans="1:20" x14ac:dyDescent="0.3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</row>
    <row r="533" spans="1:20" x14ac:dyDescent="0.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</row>
    <row r="534" spans="1:20" x14ac:dyDescent="0.3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</row>
    <row r="535" spans="1:20" x14ac:dyDescent="0.3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</row>
    <row r="536" spans="1:20" x14ac:dyDescent="0.3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</row>
    <row r="537" spans="1:20" x14ac:dyDescent="0.3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</row>
    <row r="538" spans="1:20" x14ac:dyDescent="0.3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</row>
    <row r="539" spans="1:20" x14ac:dyDescent="0.3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</row>
    <row r="540" spans="1:20" x14ac:dyDescent="0.3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</row>
    <row r="541" spans="1:20" x14ac:dyDescent="0.3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</row>
    <row r="542" spans="1:20" x14ac:dyDescent="0.3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</row>
    <row r="543" spans="1:20" x14ac:dyDescent="0.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</row>
    <row r="544" spans="1:20" x14ac:dyDescent="0.3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</row>
    <row r="545" spans="1:20" x14ac:dyDescent="0.3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</row>
    <row r="546" spans="1:20" x14ac:dyDescent="0.3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</row>
    <row r="547" spans="1:20" x14ac:dyDescent="0.3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</row>
    <row r="548" spans="1:20" x14ac:dyDescent="0.3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</row>
    <row r="549" spans="1:20" x14ac:dyDescent="0.3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</row>
    <row r="550" spans="1:20" x14ac:dyDescent="0.3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</row>
    <row r="551" spans="1:20" x14ac:dyDescent="0.3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</row>
    <row r="552" spans="1:20" x14ac:dyDescent="0.3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</row>
    <row r="553" spans="1:20" x14ac:dyDescent="0.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</row>
    <row r="554" spans="1:20" x14ac:dyDescent="0.3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</row>
    <row r="555" spans="1:20" x14ac:dyDescent="0.3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</row>
    <row r="556" spans="1:20" x14ac:dyDescent="0.3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</row>
    <row r="557" spans="1:20" x14ac:dyDescent="0.3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</row>
    <row r="558" spans="1:20" x14ac:dyDescent="0.3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</row>
    <row r="559" spans="1:20" x14ac:dyDescent="0.3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</row>
    <row r="560" spans="1:20" x14ac:dyDescent="0.3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</row>
    <row r="561" spans="1:20" x14ac:dyDescent="0.3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</row>
    <row r="562" spans="1:20" x14ac:dyDescent="0.3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</row>
    <row r="563" spans="1:20" x14ac:dyDescent="0.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</row>
    <row r="564" spans="1:20" x14ac:dyDescent="0.3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</row>
    <row r="565" spans="1:20" x14ac:dyDescent="0.3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</row>
    <row r="566" spans="1:20" x14ac:dyDescent="0.3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</row>
    <row r="567" spans="1:20" x14ac:dyDescent="0.3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</row>
    <row r="568" spans="1:20" x14ac:dyDescent="0.3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</row>
    <row r="569" spans="1:20" x14ac:dyDescent="0.3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</row>
    <row r="570" spans="1:20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</row>
    <row r="571" spans="1:20" x14ac:dyDescent="0.3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</row>
    <row r="572" spans="1:20" x14ac:dyDescent="0.3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</row>
    <row r="573" spans="1:20" x14ac:dyDescent="0.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</row>
    <row r="574" spans="1:20" x14ac:dyDescent="0.3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</row>
    <row r="575" spans="1:20" x14ac:dyDescent="0.3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</row>
    <row r="576" spans="1:20" x14ac:dyDescent="0.3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</row>
    <row r="577" spans="1:20" x14ac:dyDescent="0.3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</row>
    <row r="578" spans="1:20" x14ac:dyDescent="0.3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</row>
    <row r="579" spans="1:20" x14ac:dyDescent="0.3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</row>
    <row r="580" spans="1:20" x14ac:dyDescent="0.3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</row>
    <row r="581" spans="1:20" x14ac:dyDescent="0.3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</row>
    <row r="582" spans="1:20" x14ac:dyDescent="0.3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</row>
    <row r="583" spans="1:20" x14ac:dyDescent="0.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</row>
    <row r="584" spans="1:20" x14ac:dyDescent="0.3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</row>
    <row r="585" spans="1:20" x14ac:dyDescent="0.3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</row>
    <row r="586" spans="1:20" x14ac:dyDescent="0.3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</row>
    <row r="587" spans="1:20" x14ac:dyDescent="0.3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</row>
    <row r="588" spans="1:20" x14ac:dyDescent="0.3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</row>
    <row r="589" spans="1:20" x14ac:dyDescent="0.3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</row>
    <row r="590" spans="1:20" x14ac:dyDescent="0.3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</row>
    <row r="591" spans="1:20" x14ac:dyDescent="0.3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</row>
    <row r="592" spans="1:20" x14ac:dyDescent="0.3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</row>
    <row r="593" spans="1:20" x14ac:dyDescent="0.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</row>
    <row r="594" spans="1:20" x14ac:dyDescent="0.3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</row>
    <row r="595" spans="1:20" x14ac:dyDescent="0.3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</row>
    <row r="596" spans="1:20" x14ac:dyDescent="0.3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</row>
    <row r="597" spans="1:20" x14ac:dyDescent="0.3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</row>
    <row r="598" spans="1:20" x14ac:dyDescent="0.3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</row>
    <row r="599" spans="1:20" x14ac:dyDescent="0.3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</row>
    <row r="600" spans="1:20" x14ac:dyDescent="0.3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</row>
    <row r="601" spans="1:20" x14ac:dyDescent="0.3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</row>
    <row r="602" spans="1:20" x14ac:dyDescent="0.3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</row>
    <row r="603" spans="1:20" x14ac:dyDescent="0.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</row>
    <row r="604" spans="1:20" x14ac:dyDescent="0.3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</row>
    <row r="605" spans="1:20" x14ac:dyDescent="0.3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</row>
    <row r="606" spans="1:20" x14ac:dyDescent="0.3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</row>
    <row r="607" spans="1:20" x14ac:dyDescent="0.3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</row>
    <row r="608" spans="1:20" x14ac:dyDescent="0.3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</row>
    <row r="609" spans="1:20" x14ac:dyDescent="0.3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</row>
    <row r="610" spans="1:20" x14ac:dyDescent="0.3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</row>
    <row r="611" spans="1:20" x14ac:dyDescent="0.3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</row>
    <row r="612" spans="1:20" x14ac:dyDescent="0.3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</row>
    <row r="613" spans="1:20" x14ac:dyDescent="0.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</row>
    <row r="614" spans="1:20" x14ac:dyDescent="0.3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</row>
    <row r="615" spans="1:20" x14ac:dyDescent="0.3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</row>
    <row r="616" spans="1:20" x14ac:dyDescent="0.3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</row>
    <row r="617" spans="1:20" x14ac:dyDescent="0.3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</row>
    <row r="618" spans="1:20" x14ac:dyDescent="0.3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</row>
    <row r="619" spans="1:20" x14ac:dyDescent="0.3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</row>
    <row r="620" spans="1:20" x14ac:dyDescent="0.3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</row>
    <row r="621" spans="1:20" x14ac:dyDescent="0.3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</row>
    <row r="622" spans="1:20" x14ac:dyDescent="0.3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</row>
    <row r="623" spans="1:20" x14ac:dyDescent="0.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</row>
    <row r="624" spans="1:20" x14ac:dyDescent="0.3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</row>
    <row r="625" spans="1:20" x14ac:dyDescent="0.3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</row>
    <row r="626" spans="1:20" x14ac:dyDescent="0.3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</row>
    <row r="627" spans="1:20" x14ac:dyDescent="0.3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</row>
    <row r="628" spans="1:20" x14ac:dyDescent="0.3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</row>
    <row r="629" spans="1:20" x14ac:dyDescent="0.3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</row>
    <row r="630" spans="1:20" x14ac:dyDescent="0.3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</row>
    <row r="631" spans="1:20" x14ac:dyDescent="0.3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</row>
    <row r="632" spans="1:20" x14ac:dyDescent="0.3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</row>
    <row r="633" spans="1:20" x14ac:dyDescent="0.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</row>
    <row r="634" spans="1:20" x14ac:dyDescent="0.3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</row>
    <row r="635" spans="1:20" x14ac:dyDescent="0.3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</row>
    <row r="636" spans="1:20" x14ac:dyDescent="0.3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</row>
    <row r="637" spans="1:20" x14ac:dyDescent="0.3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</row>
    <row r="638" spans="1:20" x14ac:dyDescent="0.3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</row>
    <row r="639" spans="1:20" x14ac:dyDescent="0.3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</row>
    <row r="640" spans="1:20" x14ac:dyDescent="0.3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</row>
    <row r="641" spans="1:20" x14ac:dyDescent="0.3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</row>
    <row r="642" spans="1:20" x14ac:dyDescent="0.3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</row>
    <row r="643" spans="1:20" x14ac:dyDescent="0.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</row>
    <row r="644" spans="1:20" x14ac:dyDescent="0.3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</row>
    <row r="645" spans="1:20" x14ac:dyDescent="0.3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</row>
    <row r="646" spans="1:20" x14ac:dyDescent="0.3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</row>
    <row r="647" spans="1:20" x14ac:dyDescent="0.3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</row>
    <row r="648" spans="1:20" x14ac:dyDescent="0.3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</row>
    <row r="649" spans="1:20" x14ac:dyDescent="0.3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</row>
    <row r="650" spans="1:20" x14ac:dyDescent="0.3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</row>
    <row r="651" spans="1:20" x14ac:dyDescent="0.3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</row>
    <row r="652" spans="1:20" x14ac:dyDescent="0.3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</row>
    <row r="653" spans="1:20" x14ac:dyDescent="0.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</row>
    <row r="654" spans="1:20" x14ac:dyDescent="0.3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</row>
    <row r="655" spans="1:20" x14ac:dyDescent="0.3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</row>
    <row r="656" spans="1:20" x14ac:dyDescent="0.3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</row>
    <row r="657" spans="1:20" x14ac:dyDescent="0.3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</row>
    <row r="658" spans="1:20" x14ac:dyDescent="0.3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</row>
    <row r="659" spans="1:20" x14ac:dyDescent="0.3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</row>
    <row r="660" spans="1:20" x14ac:dyDescent="0.3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</row>
    <row r="661" spans="1:20" x14ac:dyDescent="0.3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</row>
    <row r="662" spans="1:20" x14ac:dyDescent="0.3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</row>
    <row r="663" spans="1:20" x14ac:dyDescent="0.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</row>
    <row r="664" spans="1:20" x14ac:dyDescent="0.3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</row>
    <row r="665" spans="1:20" x14ac:dyDescent="0.3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</row>
    <row r="666" spans="1:20" x14ac:dyDescent="0.3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</row>
    <row r="667" spans="1:20" x14ac:dyDescent="0.3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</row>
    <row r="668" spans="1:20" x14ac:dyDescent="0.3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</row>
    <row r="669" spans="1:20" x14ac:dyDescent="0.3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</row>
    <row r="670" spans="1:20" x14ac:dyDescent="0.3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</row>
    <row r="671" spans="1:20" x14ac:dyDescent="0.3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</row>
    <row r="672" spans="1:20" x14ac:dyDescent="0.3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</row>
    <row r="673" spans="1:20" x14ac:dyDescent="0.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</row>
    <row r="674" spans="1:20" x14ac:dyDescent="0.3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</row>
    <row r="675" spans="1:20" x14ac:dyDescent="0.3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</row>
    <row r="676" spans="1:20" x14ac:dyDescent="0.3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</row>
    <row r="677" spans="1:20" x14ac:dyDescent="0.3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</row>
    <row r="678" spans="1:20" x14ac:dyDescent="0.3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</row>
    <row r="679" spans="1:20" x14ac:dyDescent="0.3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</row>
    <row r="680" spans="1:20" x14ac:dyDescent="0.3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</row>
    <row r="681" spans="1:20" x14ac:dyDescent="0.3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</row>
    <row r="682" spans="1:20" x14ac:dyDescent="0.3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</row>
    <row r="683" spans="1:20" x14ac:dyDescent="0.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</row>
    <row r="684" spans="1:20" x14ac:dyDescent="0.3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</row>
    <row r="685" spans="1:20" x14ac:dyDescent="0.3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</row>
    <row r="686" spans="1:20" x14ac:dyDescent="0.3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</row>
    <row r="687" spans="1:20" x14ac:dyDescent="0.3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</row>
    <row r="688" spans="1:20" x14ac:dyDescent="0.3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</row>
    <row r="689" spans="1:20" x14ac:dyDescent="0.3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</row>
    <row r="690" spans="1:20" x14ac:dyDescent="0.3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</row>
    <row r="691" spans="1:20" x14ac:dyDescent="0.3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</row>
    <row r="692" spans="1:20" x14ac:dyDescent="0.3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</row>
    <row r="693" spans="1:20" x14ac:dyDescent="0.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</row>
    <row r="694" spans="1:20" x14ac:dyDescent="0.3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</row>
    <row r="695" spans="1:20" x14ac:dyDescent="0.3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</row>
    <row r="696" spans="1:20" x14ac:dyDescent="0.3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</row>
    <row r="697" spans="1:20" x14ac:dyDescent="0.3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</row>
    <row r="698" spans="1:20" x14ac:dyDescent="0.3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</row>
    <row r="699" spans="1:20" x14ac:dyDescent="0.3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</row>
    <row r="700" spans="1:20" x14ac:dyDescent="0.3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</row>
    <row r="701" spans="1:20" x14ac:dyDescent="0.3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</row>
    <row r="702" spans="1:20" x14ac:dyDescent="0.3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</row>
    <row r="703" spans="1:20" x14ac:dyDescent="0.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</row>
    <row r="704" spans="1:20" x14ac:dyDescent="0.3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</row>
    <row r="705" spans="1:20" x14ac:dyDescent="0.3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</row>
    <row r="706" spans="1:20" x14ac:dyDescent="0.3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</row>
    <row r="707" spans="1:20" x14ac:dyDescent="0.3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</row>
    <row r="708" spans="1:20" x14ac:dyDescent="0.3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</row>
    <row r="709" spans="1:20" x14ac:dyDescent="0.3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</row>
    <row r="710" spans="1:20" x14ac:dyDescent="0.3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</row>
    <row r="711" spans="1:20" x14ac:dyDescent="0.3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</row>
    <row r="712" spans="1:20" x14ac:dyDescent="0.3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</row>
    <row r="713" spans="1:20" x14ac:dyDescent="0.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</row>
    <row r="714" spans="1:20" x14ac:dyDescent="0.3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</row>
    <row r="715" spans="1:20" x14ac:dyDescent="0.3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</row>
    <row r="716" spans="1:20" x14ac:dyDescent="0.3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</row>
    <row r="717" spans="1:20" x14ac:dyDescent="0.3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</row>
    <row r="718" spans="1:20" x14ac:dyDescent="0.3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</row>
    <row r="719" spans="1:20" x14ac:dyDescent="0.3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</row>
    <row r="720" spans="1:20" x14ac:dyDescent="0.3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</row>
    <row r="721" spans="1:20" x14ac:dyDescent="0.3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</row>
    <row r="722" spans="1:20" x14ac:dyDescent="0.3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</row>
    <row r="723" spans="1:20" x14ac:dyDescent="0.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</row>
    <row r="724" spans="1:20" x14ac:dyDescent="0.3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</row>
    <row r="725" spans="1:20" x14ac:dyDescent="0.3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</row>
    <row r="726" spans="1:20" x14ac:dyDescent="0.3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</row>
    <row r="727" spans="1:20" x14ac:dyDescent="0.3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</row>
    <row r="728" spans="1:20" x14ac:dyDescent="0.3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</row>
    <row r="729" spans="1:20" x14ac:dyDescent="0.3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</row>
    <row r="730" spans="1:20" x14ac:dyDescent="0.3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</row>
    <row r="731" spans="1:20" x14ac:dyDescent="0.3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</row>
    <row r="732" spans="1:20" x14ac:dyDescent="0.3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</row>
    <row r="733" spans="1:20" x14ac:dyDescent="0.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</row>
    <row r="734" spans="1:20" x14ac:dyDescent="0.3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</row>
    <row r="735" spans="1:20" x14ac:dyDescent="0.3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</row>
    <row r="736" spans="1:20" x14ac:dyDescent="0.3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</row>
    <row r="737" spans="1:20" x14ac:dyDescent="0.3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</row>
    <row r="738" spans="1:20" x14ac:dyDescent="0.3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</row>
    <row r="739" spans="1:20" x14ac:dyDescent="0.3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</row>
    <row r="740" spans="1:20" x14ac:dyDescent="0.3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</row>
    <row r="741" spans="1:20" x14ac:dyDescent="0.3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</row>
    <row r="742" spans="1:20" x14ac:dyDescent="0.3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</row>
    <row r="743" spans="1:20" x14ac:dyDescent="0.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</row>
    <row r="744" spans="1:20" x14ac:dyDescent="0.3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</row>
    <row r="745" spans="1:20" x14ac:dyDescent="0.3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</row>
    <row r="746" spans="1:20" x14ac:dyDescent="0.3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</row>
    <row r="747" spans="1:20" x14ac:dyDescent="0.3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</row>
    <row r="748" spans="1:20" x14ac:dyDescent="0.3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</row>
    <row r="749" spans="1:20" x14ac:dyDescent="0.3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</row>
    <row r="750" spans="1:20" x14ac:dyDescent="0.3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</row>
    <row r="751" spans="1:20" x14ac:dyDescent="0.3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</row>
    <row r="752" spans="1:20" x14ac:dyDescent="0.3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</row>
    <row r="753" spans="1:20" x14ac:dyDescent="0.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</row>
    <row r="754" spans="1:20" x14ac:dyDescent="0.3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</row>
    <row r="755" spans="1:20" x14ac:dyDescent="0.3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</row>
    <row r="756" spans="1:20" x14ac:dyDescent="0.3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</row>
    <row r="757" spans="1:20" x14ac:dyDescent="0.3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</row>
    <row r="758" spans="1:20" x14ac:dyDescent="0.3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</row>
    <row r="759" spans="1:20" x14ac:dyDescent="0.3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</row>
    <row r="760" spans="1:20" x14ac:dyDescent="0.3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</row>
    <row r="761" spans="1:20" x14ac:dyDescent="0.3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</row>
    <row r="762" spans="1:20" x14ac:dyDescent="0.3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</row>
    <row r="763" spans="1:20" x14ac:dyDescent="0.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</row>
    <row r="764" spans="1:20" x14ac:dyDescent="0.3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</row>
    <row r="765" spans="1:20" x14ac:dyDescent="0.3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</row>
    <row r="766" spans="1:20" x14ac:dyDescent="0.3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</row>
    <row r="767" spans="1:20" x14ac:dyDescent="0.3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</row>
    <row r="768" spans="1:20" x14ac:dyDescent="0.3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</row>
    <row r="769" spans="1:20" x14ac:dyDescent="0.3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</row>
    <row r="770" spans="1:20" x14ac:dyDescent="0.3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</row>
    <row r="771" spans="1:20" x14ac:dyDescent="0.3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</row>
    <row r="772" spans="1:20" x14ac:dyDescent="0.3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</row>
    <row r="773" spans="1:20" x14ac:dyDescent="0.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</row>
    <row r="774" spans="1:20" x14ac:dyDescent="0.3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</row>
    <row r="775" spans="1:20" x14ac:dyDescent="0.3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</row>
    <row r="776" spans="1:20" x14ac:dyDescent="0.3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</row>
    <row r="777" spans="1:20" x14ac:dyDescent="0.3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</row>
    <row r="778" spans="1:20" x14ac:dyDescent="0.3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</row>
    <row r="779" spans="1:20" x14ac:dyDescent="0.3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</row>
    <row r="780" spans="1:20" x14ac:dyDescent="0.3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</row>
    <row r="781" spans="1:20" x14ac:dyDescent="0.3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</row>
    <row r="782" spans="1:20" x14ac:dyDescent="0.3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</row>
    <row r="783" spans="1:20" x14ac:dyDescent="0.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</row>
    <row r="784" spans="1:20" x14ac:dyDescent="0.3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</row>
    <row r="785" spans="1:20" x14ac:dyDescent="0.3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</row>
    <row r="786" spans="1:20" x14ac:dyDescent="0.3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</row>
    <row r="787" spans="1:20" x14ac:dyDescent="0.3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</row>
    <row r="788" spans="1:20" x14ac:dyDescent="0.3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</row>
    <row r="789" spans="1:20" x14ac:dyDescent="0.3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</row>
    <row r="790" spans="1:20" x14ac:dyDescent="0.3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</row>
  </sheetData>
  <sheetProtection password="CFAF" sheet="1" objects="1" formatCells="0" formatColumns="0" formatRows="0" insertColumns="0" insertRows="0" insertHyperlinks="0" deleteColumns="0" deleteRows="0" sort="0" autoFilter="0" pivotTables="0"/>
  <mergeCells count="1">
    <mergeCell ref="B1:D1"/>
  </mergeCells>
  <dataValidations count="1">
    <dataValidation type="list" allowBlank="1" showInputMessage="1" showErrorMessage="1" sqref="B1:C1" xr:uid="{CFE53981-C24C-4C18-A1FF-9D452C19E2B5}">
      <formula1>B31:BO31</formula1>
    </dataValidation>
  </dataValidations>
  <printOptions horizontalCentered="1" verticalCentered="1"/>
  <pageMargins left="0.39370078740157483" right="0.39370078740157483" top="0.94488188976377963" bottom="0.94488188976377963" header="0.51181102362204722" footer="0.51181102362204722"/>
  <pageSetup scale="90" orientation="landscape" r:id="rId1"/>
  <headerFooter>
    <oddHeader>&amp;L&amp;"Garamond,Normal"&amp;16LIBERTAT&amp;C&amp;"Garamond,Gras"&amp;18MétaPhi&amp;"-,Normal"&amp;11
&amp;"Garamond,Gras"&amp;14Occurrences des auteurs&amp;R&amp;"Garamond,Normal"&amp;16 2024</oddHeader>
    <oddFooter>&amp;L&amp;F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U E 7 r V I s o q + y m A A A A 9 g A A A B I A H A B D b 2 5 m a W c v U G F j a 2 F n Z S 5 4 b W w g o h g A K K A U A A A A A A A A A A A A A A A A A A A A A A A A A A A A h Y + x D o I w G I R f h X S n L W A M I T 9 l M H G S x G h i X E k p 0 A j F t M X y b g 4 + k q 8 g R l E 3 x 7 v 7 L r m 7 X 2 + Q j V 3 r X Y Q 2 s l c p C j B F n l C 8 L 6 W q U z T Y y o 9 R x m B b 8 F N R C 2 + C l U l G I 1 P U W H t O C H H O Y R f h X t c k p D Q g x 3 y z 5 4 3 o C l 8 q Y w v F B f q 0 y v 8 t x O D w G s N C H N A l X s Q R p k B m E 3 K p v k A 4 7 X 2 m P y a s h t Y O W r B K + + s d k F k C e X 9 g D 1 B L A w Q U A A I A C A B Q T u t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E 7 r V C i K R 7 g O A A A A E Q A A A B M A H A B G b 3 J t d W x h c y 9 T Z W N 0 a W 9 u M S 5 t I K I Y A C i g F A A A A A A A A A A A A A A A A A A A A A A A A A A A A C t O T S 7 J z M 9 T C I b Q h t Y A U E s B A i 0 A F A A C A A g A U E 7 r V I s o q + y m A A A A 9 g A A A B I A A A A A A A A A A A A A A A A A A A A A A E N v b m Z p Z y 9 Q Y W N r Y W d l L n h t b F B L A Q I t A B Q A A g A I A F B O 6 1 Q P y u m r p A A A A O k A A A A T A A A A A A A A A A A A A A A A A P I A A A B b Q 2 9 u d G V u d F 9 U e X B l c 1 0 u e G 1 s U E s B A i 0 A F A A C A A g A U E 7 r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r s + Q z m I n Z H k J 3 h v T j Z r 5 A A A A A A A g A A A A A A E G Y A A A A B A A A g A A A A s I 6 d I a 1 9 t H s x P D S x V G j D Y / 0 m w t o 3 W S r / z 4 T y q b s R J M g A A A A A D o A A A A A C A A A g A A A A m H 5 S f 9 A v 8 J h 1 v c p M 5 T 6 K Y R 6 c m Z i u z B n 3 S d Y i D j A 4 5 n 1 Q A A A A U 0 e Z 7 V C d j x o 8 e s p T q 1 q 9 i s U c k h / d S g f S j N l 2 k z a e q P N y E J 7 q g y r 6 U p K 7 / R / 9 w G + W 4 P M T p 2 H / r + i a C p B X U u Z J K d e s x 5 l n L U 0 t h J 3 E w I x n m m B A A A A A E X t v d Z 5 R u N 8 F o z F w y E F z 8 z 2 w h 3 z O 7 z u F E V z J h S + D + B A v o q U E P K b F e 9 U J q p c A n 0 h Y T Y H 0 j p h q A D m 3 y 2 Q t 5 c c T f Q = = < / D a t a M a s h u p > 
</file>

<file path=customXml/itemProps1.xml><?xml version="1.0" encoding="utf-8"?>
<ds:datastoreItem xmlns:ds="http://schemas.openxmlformats.org/officeDocument/2006/customXml" ds:itemID="{ABD0F737-E9B8-41AD-B15C-BF01100B71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CONCEPTS</vt:lpstr>
      <vt:lpstr>AUTEURS</vt:lpstr>
      <vt:lpstr>Amas__moléculaire</vt:lpstr>
      <vt:lpstr>CONCEPTS!Les_bancs</vt:lpstr>
      <vt:lpstr>AUTEURS!Zone_d_impression</vt:lpstr>
      <vt:lpstr>CONCEPTS!Zone_d_impression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Libertat</dc:creator>
  <cp:lastModifiedBy>Philippe Becoulet</cp:lastModifiedBy>
  <cp:lastPrinted>2023-12-05T13:43:10Z</cp:lastPrinted>
  <dcterms:created xsi:type="dcterms:W3CDTF">2020-03-07T05:42:34Z</dcterms:created>
  <dcterms:modified xsi:type="dcterms:W3CDTF">2024-11-23T08:07:17Z</dcterms:modified>
</cp:coreProperties>
</file>